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109"/>
  <workbookPr/>
  <mc:AlternateContent xmlns:mc="http://schemas.openxmlformats.org/markup-compatibility/2006">
    <mc:Choice Requires="x15">
      <x15ac:absPath xmlns:x15ac="http://schemas.microsoft.com/office/spreadsheetml/2010/11/ac" url="/Users/mwli/Documents/Research/3Chn/NCC/Final/Li&amp;Zhang_2018/Scripts_for_Figures/"/>
    </mc:Choice>
  </mc:AlternateContent>
  <bookViews>
    <workbookView xWindow="0" yWindow="460" windowWidth="25600" windowHeight="12680" tabRatio="536" activeTab="7"/>
  </bookViews>
  <sheets>
    <sheet name="Province list" sheetId="14" r:id="rId1"/>
    <sheet name="Fig1" sheetId="17" r:id="rId2"/>
    <sheet name="Fig2" sheetId="13" r:id="rId3"/>
    <sheet name="FigS1" sheetId="12" r:id="rId4"/>
    <sheet name="PM_total" sheetId="10" r:id="rId5"/>
    <sheet name="PM_anth" sheetId="9" r:id="rId6"/>
    <sheet name="Mortality_total" sheetId="15" r:id="rId7"/>
    <sheet name="Cost-benefit" sheetId="16" r:id="rId8"/>
    <sheet name="4 pct" sheetId="8" r:id="rId9"/>
    <sheet name="Table 5S" sheetId="18" r:id="rId10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4" i="16" l="1"/>
  <c r="C34" i="16"/>
  <c r="D6" i="17"/>
  <c r="M2" i="18"/>
  <c r="M3" i="18"/>
  <c r="M4" i="18"/>
  <c r="M5" i="18"/>
  <c r="M6" i="18"/>
  <c r="M7" i="18"/>
  <c r="M8" i="18"/>
  <c r="M9" i="18"/>
  <c r="M10" i="18"/>
  <c r="M11" i="18"/>
  <c r="M12" i="18"/>
  <c r="M13" i="18"/>
  <c r="M14" i="18"/>
  <c r="M15" i="18"/>
  <c r="M16" i="18"/>
  <c r="M17" i="18"/>
  <c r="M18" i="18"/>
  <c r="M19" i="18"/>
  <c r="M20" i="18"/>
  <c r="M21" i="18"/>
  <c r="M22" i="18"/>
  <c r="M23" i="18"/>
  <c r="M24" i="18"/>
  <c r="M25" i="18"/>
  <c r="M26" i="18"/>
  <c r="M27" i="18"/>
  <c r="M28" i="18"/>
  <c r="M29" i="18"/>
  <c r="M30" i="18"/>
  <c r="M31" i="18"/>
  <c r="AE4" i="8"/>
  <c r="AE5" i="8"/>
  <c r="AE6" i="8"/>
  <c r="AE7" i="8"/>
  <c r="AE8" i="8"/>
  <c r="AE9" i="8"/>
  <c r="AE10" i="8"/>
  <c r="AE11" i="8"/>
  <c r="AE12" i="8"/>
  <c r="AE13" i="8"/>
  <c r="AE14" i="8"/>
  <c r="AE15" i="8"/>
  <c r="AE16" i="8"/>
  <c r="AE17" i="8"/>
  <c r="AE18" i="8"/>
  <c r="AE19" i="8"/>
  <c r="AE20" i="8"/>
  <c r="AE21" i="8"/>
  <c r="AE22" i="8"/>
  <c r="AE23" i="8"/>
  <c r="AE24" i="8"/>
  <c r="AE25" i="8"/>
  <c r="AE26" i="8"/>
  <c r="AE27" i="8"/>
  <c r="AE28" i="8"/>
  <c r="AE29" i="8"/>
  <c r="AE30" i="8"/>
  <c r="AE31" i="8"/>
  <c r="AE32" i="8"/>
  <c r="AD4" i="8"/>
  <c r="AD5" i="8"/>
  <c r="AD6" i="8"/>
  <c r="AD7" i="8"/>
  <c r="AD8" i="8"/>
  <c r="AD9" i="8"/>
  <c r="AD10" i="8"/>
  <c r="AD11" i="8"/>
  <c r="AD12" i="8"/>
  <c r="AD13" i="8"/>
  <c r="AD14" i="8"/>
  <c r="AD15" i="8"/>
  <c r="AD16" i="8"/>
  <c r="AD17" i="8"/>
  <c r="AD18" i="8"/>
  <c r="AD19" i="8"/>
  <c r="AD20" i="8"/>
  <c r="AD21" i="8"/>
  <c r="AD22" i="8"/>
  <c r="AD23" i="8"/>
  <c r="AD24" i="8"/>
  <c r="AD25" i="8"/>
  <c r="AD26" i="8"/>
  <c r="AD27" i="8"/>
  <c r="AD28" i="8"/>
  <c r="AD29" i="8"/>
  <c r="AD30" i="8"/>
  <c r="AD31" i="8"/>
  <c r="AD32" i="8"/>
  <c r="AD3" i="8"/>
  <c r="AC4" i="8"/>
  <c r="AC5" i="8"/>
  <c r="AC6" i="8"/>
  <c r="AC7" i="8"/>
  <c r="AC8" i="8"/>
  <c r="AC9" i="8"/>
  <c r="AC10" i="8"/>
  <c r="AC11" i="8"/>
  <c r="AC12" i="8"/>
  <c r="AC13" i="8"/>
  <c r="AC14" i="8"/>
  <c r="AC15" i="8"/>
  <c r="AC16" i="8"/>
  <c r="AC17" i="8"/>
  <c r="AC18" i="8"/>
  <c r="AC19" i="8"/>
  <c r="AC20" i="8"/>
  <c r="AC21" i="8"/>
  <c r="AC22" i="8"/>
  <c r="AC23" i="8"/>
  <c r="AC24" i="8"/>
  <c r="AC25" i="8"/>
  <c r="AC26" i="8"/>
  <c r="AC27" i="8"/>
  <c r="AC28" i="8"/>
  <c r="AC29" i="8"/>
  <c r="AC30" i="8"/>
  <c r="AC31" i="8"/>
  <c r="AC32" i="8"/>
  <c r="AC3" i="8"/>
  <c r="N3" i="18"/>
  <c r="N4" i="18"/>
  <c r="N5" i="18"/>
  <c r="N6" i="18"/>
  <c r="N7" i="18"/>
  <c r="N8" i="18"/>
  <c r="N9" i="18"/>
  <c r="N10" i="18"/>
  <c r="N11" i="18"/>
  <c r="N12" i="18"/>
  <c r="N13" i="18"/>
  <c r="N14" i="18"/>
  <c r="N15" i="18"/>
  <c r="N16" i="18"/>
  <c r="N17" i="18"/>
  <c r="N18" i="18"/>
  <c r="N19" i="18"/>
  <c r="N20" i="18"/>
  <c r="N21" i="18"/>
  <c r="N22" i="18"/>
  <c r="N23" i="18"/>
  <c r="N24" i="18"/>
  <c r="N25" i="18"/>
  <c r="N26" i="18"/>
  <c r="N27" i="18"/>
  <c r="N28" i="18"/>
  <c r="N29" i="18"/>
  <c r="N30" i="18"/>
  <c r="N31" i="18"/>
  <c r="N2" i="18"/>
  <c r="I5" i="16"/>
  <c r="J5" i="16"/>
  <c r="K5" i="16"/>
  <c r="I6" i="16"/>
  <c r="J6" i="16"/>
  <c r="K6" i="16"/>
  <c r="I7" i="16"/>
  <c r="J7" i="16"/>
  <c r="K7" i="16"/>
  <c r="I8" i="16"/>
  <c r="J8" i="16"/>
  <c r="K8" i="16"/>
  <c r="I9" i="16"/>
  <c r="J9" i="16"/>
  <c r="K9" i="16"/>
  <c r="I10" i="16"/>
  <c r="J10" i="16"/>
  <c r="K10" i="16"/>
  <c r="I11" i="16"/>
  <c r="J11" i="16"/>
  <c r="K11" i="16"/>
  <c r="I12" i="16"/>
  <c r="J12" i="16"/>
  <c r="K12" i="16"/>
  <c r="I13" i="16"/>
  <c r="J13" i="16"/>
  <c r="K13" i="16"/>
  <c r="I14" i="16"/>
  <c r="J14" i="16"/>
  <c r="K14" i="16"/>
  <c r="I15" i="16"/>
  <c r="J15" i="16"/>
  <c r="K15" i="16"/>
  <c r="I16" i="16"/>
  <c r="J16" i="16"/>
  <c r="K16" i="16"/>
  <c r="I17" i="16"/>
  <c r="J17" i="16"/>
  <c r="K17" i="16"/>
  <c r="I18" i="16"/>
  <c r="J18" i="16"/>
  <c r="K18" i="16"/>
  <c r="I19" i="16"/>
  <c r="J19" i="16"/>
  <c r="K19" i="16"/>
  <c r="I20" i="16"/>
  <c r="J20" i="16"/>
  <c r="K20" i="16"/>
  <c r="I21" i="16"/>
  <c r="J21" i="16"/>
  <c r="K21" i="16"/>
  <c r="I22" i="16"/>
  <c r="J22" i="16"/>
  <c r="K22" i="16"/>
  <c r="I23" i="16"/>
  <c r="J23" i="16"/>
  <c r="K23" i="16"/>
  <c r="I24" i="16"/>
  <c r="J24" i="16"/>
  <c r="K24" i="16"/>
  <c r="I25" i="16"/>
  <c r="J25" i="16"/>
  <c r="K25" i="16"/>
  <c r="I26" i="16"/>
  <c r="J26" i="16"/>
  <c r="K26" i="16"/>
  <c r="I27" i="16"/>
  <c r="J27" i="16"/>
  <c r="K27" i="16"/>
  <c r="I28" i="16"/>
  <c r="J28" i="16"/>
  <c r="K28" i="16"/>
  <c r="I29" i="16"/>
  <c r="J29" i="16"/>
  <c r="K29" i="16"/>
  <c r="I30" i="16"/>
  <c r="J30" i="16"/>
  <c r="K30" i="16"/>
  <c r="I31" i="16"/>
  <c r="J31" i="16"/>
  <c r="K31" i="16"/>
  <c r="I32" i="16"/>
  <c r="J32" i="16"/>
  <c r="K32" i="16"/>
  <c r="I33" i="16"/>
  <c r="J33" i="16"/>
  <c r="K33" i="16"/>
  <c r="K4" i="16"/>
  <c r="I4" i="16"/>
  <c r="J4" i="16"/>
  <c r="B20" i="17"/>
  <c r="C20" i="17"/>
  <c r="D20" i="17"/>
  <c r="E20" i="17"/>
  <c r="F20" i="17"/>
  <c r="G20" i="17"/>
  <c r="G19" i="17"/>
  <c r="G18" i="17"/>
  <c r="G17" i="17"/>
  <c r="G16" i="17"/>
  <c r="G10" i="17"/>
  <c r="G11" i="17"/>
  <c r="G12" i="17"/>
  <c r="B13" i="17"/>
  <c r="C13" i="17"/>
  <c r="D13" i="17"/>
  <c r="E13" i="17"/>
  <c r="F13" i="17"/>
  <c r="G13" i="17"/>
  <c r="G9" i="17"/>
  <c r="L9" i="17"/>
  <c r="I9" i="17"/>
  <c r="J9" i="17"/>
  <c r="K9" i="17"/>
  <c r="H9" i="17"/>
  <c r="I3" i="12"/>
  <c r="I4" i="12"/>
  <c r="I5" i="12"/>
  <c r="I6" i="12"/>
  <c r="I2" i="12"/>
  <c r="D33" i="8"/>
  <c r="E33" i="8"/>
  <c r="E34" i="8"/>
  <c r="F34" i="15"/>
  <c r="G34" i="15"/>
  <c r="E34" i="15"/>
  <c r="E53" i="13"/>
  <c r="D53" i="13"/>
  <c r="C53" i="13"/>
  <c r="E44" i="13"/>
  <c r="D44" i="13"/>
  <c r="C44" i="13"/>
  <c r="E35" i="13"/>
  <c r="D35" i="13"/>
  <c r="C35" i="13"/>
  <c r="E26" i="13"/>
  <c r="D26" i="13"/>
  <c r="C26" i="13"/>
  <c r="E17" i="13"/>
  <c r="D17" i="13"/>
  <c r="C17" i="13"/>
  <c r="D8" i="13"/>
  <c r="E8" i="13"/>
  <c r="C8" i="13"/>
  <c r="AR4" i="8"/>
  <c r="AR5" i="8"/>
  <c r="AR6" i="8"/>
  <c r="AR7" i="8"/>
  <c r="AR8" i="8"/>
  <c r="AR9" i="8"/>
  <c r="AR10" i="8"/>
  <c r="AR11" i="8"/>
  <c r="AR12" i="8"/>
  <c r="AR13" i="8"/>
  <c r="AR14" i="8"/>
  <c r="AR15" i="8"/>
  <c r="AR16" i="8"/>
  <c r="AR17" i="8"/>
  <c r="AR18" i="8"/>
  <c r="AR19" i="8"/>
  <c r="AR20" i="8"/>
  <c r="AR21" i="8"/>
  <c r="AR22" i="8"/>
  <c r="AR23" i="8"/>
  <c r="AR24" i="8"/>
  <c r="AR25" i="8"/>
  <c r="AR26" i="8"/>
  <c r="AR27" i="8"/>
  <c r="AR28" i="8"/>
  <c r="AR29" i="8"/>
  <c r="AR30" i="8"/>
  <c r="AR31" i="8"/>
  <c r="AR32" i="8"/>
  <c r="AR3" i="8"/>
  <c r="AQ4" i="8"/>
  <c r="AQ5" i="8"/>
  <c r="AQ6" i="8"/>
  <c r="AQ7" i="8"/>
  <c r="AQ8" i="8"/>
  <c r="AQ9" i="8"/>
  <c r="AQ10" i="8"/>
  <c r="AQ11" i="8"/>
  <c r="AQ12" i="8"/>
  <c r="AQ13" i="8"/>
  <c r="AQ14" i="8"/>
  <c r="AQ15" i="8"/>
  <c r="AQ16" i="8"/>
  <c r="AQ17" i="8"/>
  <c r="AQ18" i="8"/>
  <c r="AQ19" i="8"/>
  <c r="AQ20" i="8"/>
  <c r="AQ21" i="8"/>
  <c r="AQ22" i="8"/>
  <c r="AQ23" i="8"/>
  <c r="AQ24" i="8"/>
  <c r="AQ25" i="8"/>
  <c r="AQ26" i="8"/>
  <c r="AQ27" i="8"/>
  <c r="AQ28" i="8"/>
  <c r="AQ29" i="8"/>
  <c r="AQ30" i="8"/>
  <c r="AQ31" i="8"/>
  <c r="AQ32" i="8"/>
  <c r="AQ3" i="8"/>
  <c r="AP4" i="8"/>
  <c r="AP5" i="8"/>
  <c r="AP6" i="8"/>
  <c r="AP7" i="8"/>
  <c r="AP8" i="8"/>
  <c r="AP9" i="8"/>
  <c r="AP10" i="8"/>
  <c r="AP11" i="8"/>
  <c r="AP12" i="8"/>
  <c r="AP13" i="8"/>
  <c r="AP14" i="8"/>
  <c r="AP15" i="8"/>
  <c r="AP16" i="8"/>
  <c r="AP17" i="8"/>
  <c r="AP18" i="8"/>
  <c r="AP19" i="8"/>
  <c r="AP20" i="8"/>
  <c r="AP21" i="8"/>
  <c r="AP22" i="8"/>
  <c r="AP23" i="8"/>
  <c r="AP24" i="8"/>
  <c r="AP25" i="8"/>
  <c r="AP26" i="8"/>
  <c r="AP27" i="8"/>
  <c r="AP28" i="8"/>
  <c r="AP29" i="8"/>
  <c r="AP30" i="8"/>
  <c r="AP31" i="8"/>
  <c r="AP32" i="8"/>
  <c r="AP3" i="8"/>
  <c r="F31" i="13"/>
  <c r="G30" i="13"/>
  <c r="H30" i="13"/>
  <c r="I30" i="13"/>
  <c r="F30" i="13"/>
  <c r="T4" i="16"/>
  <c r="X4" i="16"/>
  <c r="AB4" i="16"/>
  <c r="V4" i="16"/>
  <c r="Z4" i="16"/>
  <c r="AD4" i="16"/>
  <c r="AG4" i="16"/>
  <c r="T5" i="16"/>
  <c r="X5" i="16"/>
  <c r="AB5" i="16"/>
  <c r="V5" i="16"/>
  <c r="Z5" i="16"/>
  <c r="AD5" i="16"/>
  <c r="AG5" i="16"/>
  <c r="T6" i="16"/>
  <c r="X6" i="16"/>
  <c r="AB6" i="16"/>
  <c r="V6" i="16"/>
  <c r="Z6" i="16"/>
  <c r="AD6" i="16"/>
  <c r="AG6" i="16"/>
  <c r="T7" i="16"/>
  <c r="X7" i="16"/>
  <c r="AB7" i="16"/>
  <c r="V7" i="16"/>
  <c r="Z7" i="16"/>
  <c r="AD7" i="16"/>
  <c r="AG7" i="16"/>
  <c r="T8" i="16"/>
  <c r="X8" i="16"/>
  <c r="AB8" i="16"/>
  <c r="V8" i="16"/>
  <c r="Z8" i="16"/>
  <c r="AD8" i="16"/>
  <c r="AG8" i="16"/>
  <c r="T9" i="16"/>
  <c r="X9" i="16"/>
  <c r="AB9" i="16"/>
  <c r="V9" i="16"/>
  <c r="Z9" i="16"/>
  <c r="AD9" i="16"/>
  <c r="AG9" i="16"/>
  <c r="T10" i="16"/>
  <c r="X10" i="16"/>
  <c r="AB10" i="16"/>
  <c r="V10" i="16"/>
  <c r="Z10" i="16"/>
  <c r="AD10" i="16"/>
  <c r="AG10" i="16"/>
  <c r="T11" i="16"/>
  <c r="X11" i="16"/>
  <c r="AB11" i="16"/>
  <c r="V11" i="16"/>
  <c r="Z11" i="16"/>
  <c r="AD11" i="16"/>
  <c r="AG11" i="16"/>
  <c r="T12" i="16"/>
  <c r="X12" i="16"/>
  <c r="AB12" i="16"/>
  <c r="V12" i="16"/>
  <c r="Z12" i="16"/>
  <c r="AD12" i="16"/>
  <c r="AG12" i="16"/>
  <c r="T13" i="16"/>
  <c r="X13" i="16"/>
  <c r="AB13" i="16"/>
  <c r="V13" i="16"/>
  <c r="Z13" i="16"/>
  <c r="AD13" i="16"/>
  <c r="AG13" i="16"/>
  <c r="T14" i="16"/>
  <c r="X14" i="16"/>
  <c r="AB14" i="16"/>
  <c r="V14" i="16"/>
  <c r="Z14" i="16"/>
  <c r="AD14" i="16"/>
  <c r="AG14" i="16"/>
  <c r="T15" i="16"/>
  <c r="X15" i="16"/>
  <c r="AB15" i="16"/>
  <c r="V15" i="16"/>
  <c r="Z15" i="16"/>
  <c r="AD15" i="16"/>
  <c r="AG15" i="16"/>
  <c r="T16" i="16"/>
  <c r="X16" i="16"/>
  <c r="AB16" i="16"/>
  <c r="V16" i="16"/>
  <c r="Z16" i="16"/>
  <c r="AD16" i="16"/>
  <c r="AG16" i="16"/>
  <c r="T17" i="16"/>
  <c r="X17" i="16"/>
  <c r="AB17" i="16"/>
  <c r="V17" i="16"/>
  <c r="Z17" i="16"/>
  <c r="AD17" i="16"/>
  <c r="AG17" i="16"/>
  <c r="T18" i="16"/>
  <c r="X18" i="16"/>
  <c r="AB18" i="16"/>
  <c r="V18" i="16"/>
  <c r="Z18" i="16"/>
  <c r="AD18" i="16"/>
  <c r="AG18" i="16"/>
  <c r="T19" i="16"/>
  <c r="X19" i="16"/>
  <c r="AB19" i="16"/>
  <c r="V19" i="16"/>
  <c r="Z19" i="16"/>
  <c r="AD19" i="16"/>
  <c r="AG19" i="16"/>
  <c r="T20" i="16"/>
  <c r="X20" i="16"/>
  <c r="AB20" i="16"/>
  <c r="V20" i="16"/>
  <c r="Z20" i="16"/>
  <c r="AD20" i="16"/>
  <c r="AG20" i="16"/>
  <c r="T21" i="16"/>
  <c r="X21" i="16"/>
  <c r="AB21" i="16"/>
  <c r="V21" i="16"/>
  <c r="Z21" i="16"/>
  <c r="AD21" i="16"/>
  <c r="AG21" i="16"/>
  <c r="T22" i="16"/>
  <c r="X22" i="16"/>
  <c r="AB22" i="16"/>
  <c r="V22" i="16"/>
  <c r="Z22" i="16"/>
  <c r="AD22" i="16"/>
  <c r="AG22" i="16"/>
  <c r="T23" i="16"/>
  <c r="X23" i="16"/>
  <c r="AB23" i="16"/>
  <c r="V23" i="16"/>
  <c r="Z23" i="16"/>
  <c r="AD23" i="16"/>
  <c r="AG23" i="16"/>
  <c r="T24" i="16"/>
  <c r="X24" i="16"/>
  <c r="AB24" i="16"/>
  <c r="V24" i="16"/>
  <c r="Z24" i="16"/>
  <c r="AD24" i="16"/>
  <c r="AG24" i="16"/>
  <c r="T25" i="16"/>
  <c r="X25" i="16"/>
  <c r="AB25" i="16"/>
  <c r="V25" i="16"/>
  <c r="Z25" i="16"/>
  <c r="AD25" i="16"/>
  <c r="AG25" i="16"/>
  <c r="T26" i="16"/>
  <c r="X26" i="16"/>
  <c r="AB26" i="16"/>
  <c r="V26" i="16"/>
  <c r="Z26" i="16"/>
  <c r="AD26" i="16"/>
  <c r="AG26" i="16"/>
  <c r="T27" i="16"/>
  <c r="X27" i="16"/>
  <c r="AB27" i="16"/>
  <c r="V27" i="16"/>
  <c r="Z27" i="16"/>
  <c r="AD27" i="16"/>
  <c r="AG27" i="16"/>
  <c r="T28" i="16"/>
  <c r="X28" i="16"/>
  <c r="AB28" i="16"/>
  <c r="V28" i="16"/>
  <c r="Z28" i="16"/>
  <c r="AD28" i="16"/>
  <c r="AG28" i="16"/>
  <c r="T29" i="16"/>
  <c r="X29" i="16"/>
  <c r="AB29" i="16"/>
  <c r="V29" i="16"/>
  <c r="Z29" i="16"/>
  <c r="AD29" i="16"/>
  <c r="AG29" i="16"/>
  <c r="T30" i="16"/>
  <c r="X30" i="16"/>
  <c r="AB30" i="16"/>
  <c r="V30" i="16"/>
  <c r="Z30" i="16"/>
  <c r="AD30" i="16"/>
  <c r="AG30" i="16"/>
  <c r="T31" i="16"/>
  <c r="X31" i="16"/>
  <c r="AB31" i="16"/>
  <c r="V31" i="16"/>
  <c r="Z31" i="16"/>
  <c r="AD31" i="16"/>
  <c r="AG31" i="16"/>
  <c r="T32" i="16"/>
  <c r="X32" i="16"/>
  <c r="AB32" i="16"/>
  <c r="V32" i="16"/>
  <c r="Z32" i="16"/>
  <c r="AD32" i="16"/>
  <c r="AG32" i="16"/>
  <c r="T33" i="16"/>
  <c r="X33" i="16"/>
  <c r="AB33" i="16"/>
  <c r="V33" i="16"/>
  <c r="Z33" i="16"/>
  <c r="AD33" i="16"/>
  <c r="AG33" i="16"/>
  <c r="AG37" i="16"/>
  <c r="AG36" i="16"/>
  <c r="J34" i="16"/>
  <c r="AM4" i="16"/>
  <c r="AQ4" i="16"/>
  <c r="AO4" i="16"/>
  <c r="AS4" i="16"/>
  <c r="AV4" i="16"/>
  <c r="AM5" i="16"/>
  <c r="AQ5" i="16"/>
  <c r="AO5" i="16"/>
  <c r="AS5" i="16"/>
  <c r="AV5" i="16"/>
  <c r="AM6" i="16"/>
  <c r="AQ6" i="16"/>
  <c r="AO6" i="16"/>
  <c r="AS6" i="16"/>
  <c r="AV6" i="16"/>
  <c r="AM7" i="16"/>
  <c r="AQ7" i="16"/>
  <c r="AO7" i="16"/>
  <c r="AS7" i="16"/>
  <c r="AV7" i="16"/>
  <c r="AM8" i="16"/>
  <c r="AQ8" i="16"/>
  <c r="AO8" i="16"/>
  <c r="AS8" i="16"/>
  <c r="AV8" i="16"/>
  <c r="AM9" i="16"/>
  <c r="AQ9" i="16"/>
  <c r="AO9" i="16"/>
  <c r="AS9" i="16"/>
  <c r="AV9" i="16"/>
  <c r="AM10" i="16"/>
  <c r="AQ10" i="16"/>
  <c r="AO10" i="16"/>
  <c r="AS10" i="16"/>
  <c r="AV10" i="16"/>
  <c r="AM11" i="16"/>
  <c r="AQ11" i="16"/>
  <c r="AO11" i="16"/>
  <c r="AS11" i="16"/>
  <c r="AV11" i="16"/>
  <c r="AM12" i="16"/>
  <c r="AQ12" i="16"/>
  <c r="AO12" i="16"/>
  <c r="AS12" i="16"/>
  <c r="AV12" i="16"/>
  <c r="AM13" i="16"/>
  <c r="AQ13" i="16"/>
  <c r="AO13" i="16"/>
  <c r="AS13" i="16"/>
  <c r="AV13" i="16"/>
  <c r="AM14" i="16"/>
  <c r="AQ14" i="16"/>
  <c r="AO14" i="16"/>
  <c r="AS14" i="16"/>
  <c r="AV14" i="16"/>
  <c r="AM15" i="16"/>
  <c r="AQ15" i="16"/>
  <c r="AO15" i="16"/>
  <c r="AS15" i="16"/>
  <c r="AV15" i="16"/>
  <c r="AM16" i="16"/>
  <c r="AQ16" i="16"/>
  <c r="AO16" i="16"/>
  <c r="AS16" i="16"/>
  <c r="AV16" i="16"/>
  <c r="AM17" i="16"/>
  <c r="AQ17" i="16"/>
  <c r="AO17" i="16"/>
  <c r="AS17" i="16"/>
  <c r="AV17" i="16"/>
  <c r="AM18" i="16"/>
  <c r="AQ18" i="16"/>
  <c r="AO18" i="16"/>
  <c r="AS18" i="16"/>
  <c r="AV18" i="16"/>
  <c r="AM19" i="16"/>
  <c r="AQ19" i="16"/>
  <c r="AO19" i="16"/>
  <c r="AS19" i="16"/>
  <c r="AV19" i="16"/>
  <c r="AM20" i="16"/>
  <c r="AQ20" i="16"/>
  <c r="AO20" i="16"/>
  <c r="AS20" i="16"/>
  <c r="AV20" i="16"/>
  <c r="AM21" i="16"/>
  <c r="AQ21" i="16"/>
  <c r="AO21" i="16"/>
  <c r="AS21" i="16"/>
  <c r="AV21" i="16"/>
  <c r="AM22" i="16"/>
  <c r="AQ22" i="16"/>
  <c r="AO22" i="16"/>
  <c r="AS22" i="16"/>
  <c r="AV22" i="16"/>
  <c r="AM23" i="16"/>
  <c r="AQ23" i="16"/>
  <c r="AO23" i="16"/>
  <c r="AS23" i="16"/>
  <c r="AV23" i="16"/>
  <c r="AM24" i="16"/>
  <c r="AQ24" i="16"/>
  <c r="AO24" i="16"/>
  <c r="AS24" i="16"/>
  <c r="AV24" i="16"/>
  <c r="AM25" i="16"/>
  <c r="AQ25" i="16"/>
  <c r="AO25" i="16"/>
  <c r="AS25" i="16"/>
  <c r="AV25" i="16"/>
  <c r="AM26" i="16"/>
  <c r="AQ26" i="16"/>
  <c r="AO26" i="16"/>
  <c r="AS26" i="16"/>
  <c r="AV26" i="16"/>
  <c r="AM27" i="16"/>
  <c r="AQ27" i="16"/>
  <c r="AO27" i="16"/>
  <c r="AS27" i="16"/>
  <c r="AV27" i="16"/>
  <c r="AM28" i="16"/>
  <c r="AQ28" i="16"/>
  <c r="AO28" i="16"/>
  <c r="AS28" i="16"/>
  <c r="AV28" i="16"/>
  <c r="AM29" i="16"/>
  <c r="AQ29" i="16"/>
  <c r="AO29" i="16"/>
  <c r="AS29" i="16"/>
  <c r="AV29" i="16"/>
  <c r="AM30" i="16"/>
  <c r="AQ30" i="16"/>
  <c r="AO30" i="16"/>
  <c r="AS30" i="16"/>
  <c r="AV30" i="16"/>
  <c r="AM31" i="16"/>
  <c r="AQ31" i="16"/>
  <c r="AO31" i="16"/>
  <c r="AS31" i="16"/>
  <c r="AV31" i="16"/>
  <c r="AM32" i="16"/>
  <c r="AQ32" i="16"/>
  <c r="AO32" i="16"/>
  <c r="AS32" i="16"/>
  <c r="AV32" i="16"/>
  <c r="AM33" i="16"/>
  <c r="AQ33" i="16"/>
  <c r="AO33" i="16"/>
  <c r="AS33" i="16"/>
  <c r="AV33" i="16"/>
  <c r="AV34" i="16"/>
  <c r="AV35" i="16"/>
  <c r="K34" i="16"/>
  <c r="W4" i="16"/>
  <c r="AP4" i="16"/>
  <c r="AT4" i="16"/>
  <c r="AW4" i="16"/>
  <c r="W5" i="16"/>
  <c r="AP5" i="16"/>
  <c r="AT5" i="16"/>
  <c r="AW5" i="16"/>
  <c r="W6" i="16"/>
  <c r="AP6" i="16"/>
  <c r="AT6" i="16"/>
  <c r="AW6" i="16"/>
  <c r="W7" i="16"/>
  <c r="AP7" i="16"/>
  <c r="AT7" i="16"/>
  <c r="AW7" i="16"/>
  <c r="W8" i="16"/>
  <c r="AP8" i="16"/>
  <c r="AT8" i="16"/>
  <c r="AW8" i="16"/>
  <c r="W9" i="16"/>
  <c r="AP9" i="16"/>
  <c r="AT9" i="16"/>
  <c r="AW9" i="16"/>
  <c r="W10" i="16"/>
  <c r="AP10" i="16"/>
  <c r="AT10" i="16"/>
  <c r="AW10" i="16"/>
  <c r="W11" i="16"/>
  <c r="AP11" i="16"/>
  <c r="AT11" i="16"/>
  <c r="AW11" i="16"/>
  <c r="W12" i="16"/>
  <c r="AP12" i="16"/>
  <c r="AT12" i="16"/>
  <c r="AW12" i="16"/>
  <c r="W13" i="16"/>
  <c r="AP13" i="16"/>
  <c r="AT13" i="16"/>
  <c r="AW13" i="16"/>
  <c r="W14" i="16"/>
  <c r="AP14" i="16"/>
  <c r="AT14" i="16"/>
  <c r="AW14" i="16"/>
  <c r="W15" i="16"/>
  <c r="AP15" i="16"/>
  <c r="AT15" i="16"/>
  <c r="AW15" i="16"/>
  <c r="W16" i="16"/>
  <c r="AP16" i="16"/>
  <c r="AT16" i="16"/>
  <c r="AW16" i="16"/>
  <c r="W17" i="16"/>
  <c r="AP17" i="16"/>
  <c r="AT17" i="16"/>
  <c r="AW17" i="16"/>
  <c r="W18" i="16"/>
  <c r="AP18" i="16"/>
  <c r="AT18" i="16"/>
  <c r="AW18" i="16"/>
  <c r="W19" i="16"/>
  <c r="AP19" i="16"/>
  <c r="AT19" i="16"/>
  <c r="AW19" i="16"/>
  <c r="W20" i="16"/>
  <c r="AP20" i="16"/>
  <c r="AT20" i="16"/>
  <c r="AW20" i="16"/>
  <c r="W21" i="16"/>
  <c r="AP21" i="16"/>
  <c r="AT21" i="16"/>
  <c r="AW21" i="16"/>
  <c r="W22" i="16"/>
  <c r="AP22" i="16"/>
  <c r="AT22" i="16"/>
  <c r="AW22" i="16"/>
  <c r="W23" i="16"/>
  <c r="AP23" i="16"/>
  <c r="AT23" i="16"/>
  <c r="AW23" i="16"/>
  <c r="W24" i="16"/>
  <c r="AP24" i="16"/>
  <c r="AT24" i="16"/>
  <c r="AW24" i="16"/>
  <c r="W25" i="16"/>
  <c r="AP25" i="16"/>
  <c r="AT25" i="16"/>
  <c r="AW25" i="16"/>
  <c r="W26" i="16"/>
  <c r="AP26" i="16"/>
  <c r="AT26" i="16"/>
  <c r="AW26" i="16"/>
  <c r="W27" i="16"/>
  <c r="AP27" i="16"/>
  <c r="AT27" i="16"/>
  <c r="AW27" i="16"/>
  <c r="W28" i="16"/>
  <c r="AP28" i="16"/>
  <c r="AT28" i="16"/>
  <c r="AW28" i="16"/>
  <c r="W29" i="16"/>
  <c r="AP29" i="16"/>
  <c r="AT29" i="16"/>
  <c r="AW29" i="16"/>
  <c r="W30" i="16"/>
  <c r="AP30" i="16"/>
  <c r="AT30" i="16"/>
  <c r="AW30" i="16"/>
  <c r="W31" i="16"/>
  <c r="AP31" i="16"/>
  <c r="AT31" i="16"/>
  <c r="AW31" i="16"/>
  <c r="W32" i="16"/>
  <c r="AP32" i="16"/>
  <c r="AT32" i="16"/>
  <c r="AW32" i="16"/>
  <c r="W33" i="16"/>
  <c r="AP33" i="16"/>
  <c r="AT33" i="16"/>
  <c r="AW33" i="16"/>
  <c r="AW34" i="16"/>
  <c r="AW35" i="16"/>
  <c r="I34" i="16"/>
  <c r="U4" i="16"/>
  <c r="AN4" i="16"/>
  <c r="AR4" i="16"/>
  <c r="AU4" i="16"/>
  <c r="U5" i="16"/>
  <c r="AN5" i="16"/>
  <c r="AR5" i="16"/>
  <c r="AU5" i="16"/>
  <c r="U6" i="16"/>
  <c r="AN6" i="16"/>
  <c r="AR6" i="16"/>
  <c r="AU6" i="16"/>
  <c r="U7" i="16"/>
  <c r="AN7" i="16"/>
  <c r="AR7" i="16"/>
  <c r="AU7" i="16"/>
  <c r="U8" i="16"/>
  <c r="AN8" i="16"/>
  <c r="AR8" i="16"/>
  <c r="AU8" i="16"/>
  <c r="U9" i="16"/>
  <c r="AN9" i="16"/>
  <c r="AR9" i="16"/>
  <c r="AU9" i="16"/>
  <c r="U10" i="16"/>
  <c r="AN10" i="16"/>
  <c r="AR10" i="16"/>
  <c r="AU10" i="16"/>
  <c r="U11" i="16"/>
  <c r="AN11" i="16"/>
  <c r="AR11" i="16"/>
  <c r="AU11" i="16"/>
  <c r="U12" i="16"/>
  <c r="AN12" i="16"/>
  <c r="AR12" i="16"/>
  <c r="AU12" i="16"/>
  <c r="U13" i="16"/>
  <c r="AN13" i="16"/>
  <c r="AR13" i="16"/>
  <c r="AU13" i="16"/>
  <c r="U14" i="16"/>
  <c r="AN14" i="16"/>
  <c r="AR14" i="16"/>
  <c r="AU14" i="16"/>
  <c r="U15" i="16"/>
  <c r="AN15" i="16"/>
  <c r="AR15" i="16"/>
  <c r="AU15" i="16"/>
  <c r="U16" i="16"/>
  <c r="AN16" i="16"/>
  <c r="AR16" i="16"/>
  <c r="AU16" i="16"/>
  <c r="U17" i="16"/>
  <c r="AN17" i="16"/>
  <c r="AR17" i="16"/>
  <c r="AU17" i="16"/>
  <c r="U18" i="16"/>
  <c r="AN18" i="16"/>
  <c r="AR18" i="16"/>
  <c r="AU18" i="16"/>
  <c r="U19" i="16"/>
  <c r="AN19" i="16"/>
  <c r="AR19" i="16"/>
  <c r="AU19" i="16"/>
  <c r="U20" i="16"/>
  <c r="AN20" i="16"/>
  <c r="AR20" i="16"/>
  <c r="AU20" i="16"/>
  <c r="U21" i="16"/>
  <c r="AN21" i="16"/>
  <c r="AR21" i="16"/>
  <c r="AU21" i="16"/>
  <c r="U22" i="16"/>
  <c r="AN22" i="16"/>
  <c r="AR22" i="16"/>
  <c r="AU22" i="16"/>
  <c r="U23" i="16"/>
  <c r="AN23" i="16"/>
  <c r="AR23" i="16"/>
  <c r="AU23" i="16"/>
  <c r="U24" i="16"/>
  <c r="AN24" i="16"/>
  <c r="AR24" i="16"/>
  <c r="AU24" i="16"/>
  <c r="U25" i="16"/>
  <c r="AN25" i="16"/>
  <c r="AR25" i="16"/>
  <c r="AU25" i="16"/>
  <c r="U26" i="16"/>
  <c r="AN26" i="16"/>
  <c r="AR26" i="16"/>
  <c r="AU26" i="16"/>
  <c r="U27" i="16"/>
  <c r="AN27" i="16"/>
  <c r="AR27" i="16"/>
  <c r="AU27" i="16"/>
  <c r="U28" i="16"/>
  <c r="AN28" i="16"/>
  <c r="AR28" i="16"/>
  <c r="AU28" i="16"/>
  <c r="U29" i="16"/>
  <c r="AN29" i="16"/>
  <c r="AR29" i="16"/>
  <c r="AU29" i="16"/>
  <c r="U30" i="16"/>
  <c r="AN30" i="16"/>
  <c r="AR30" i="16"/>
  <c r="AU30" i="16"/>
  <c r="U31" i="16"/>
  <c r="AN31" i="16"/>
  <c r="AR31" i="16"/>
  <c r="AU31" i="16"/>
  <c r="U32" i="16"/>
  <c r="AN32" i="16"/>
  <c r="AR32" i="16"/>
  <c r="AU32" i="16"/>
  <c r="U33" i="16"/>
  <c r="AN33" i="16"/>
  <c r="AR33" i="16"/>
  <c r="AU33" i="16"/>
  <c r="AU34" i="16"/>
  <c r="AU35" i="16"/>
  <c r="AG34" i="16"/>
  <c r="AG35" i="16"/>
  <c r="AA4" i="16"/>
  <c r="AE4" i="16"/>
  <c r="AH4" i="16"/>
  <c r="AA5" i="16"/>
  <c r="AE5" i="16"/>
  <c r="AH5" i="16"/>
  <c r="AA6" i="16"/>
  <c r="AE6" i="16"/>
  <c r="AH6" i="16"/>
  <c r="AA7" i="16"/>
  <c r="AE7" i="16"/>
  <c r="AH7" i="16"/>
  <c r="AA8" i="16"/>
  <c r="AE8" i="16"/>
  <c r="AH8" i="16"/>
  <c r="AA9" i="16"/>
  <c r="AE9" i="16"/>
  <c r="AH9" i="16"/>
  <c r="AA10" i="16"/>
  <c r="AE10" i="16"/>
  <c r="AH10" i="16"/>
  <c r="AA11" i="16"/>
  <c r="AE11" i="16"/>
  <c r="AH11" i="16"/>
  <c r="AA12" i="16"/>
  <c r="AE12" i="16"/>
  <c r="AH12" i="16"/>
  <c r="AA13" i="16"/>
  <c r="AE13" i="16"/>
  <c r="AH13" i="16"/>
  <c r="AA14" i="16"/>
  <c r="AE14" i="16"/>
  <c r="AH14" i="16"/>
  <c r="AA15" i="16"/>
  <c r="AE15" i="16"/>
  <c r="AH15" i="16"/>
  <c r="AA16" i="16"/>
  <c r="AE16" i="16"/>
  <c r="AH16" i="16"/>
  <c r="AA17" i="16"/>
  <c r="AE17" i="16"/>
  <c r="AH17" i="16"/>
  <c r="AA18" i="16"/>
  <c r="AE18" i="16"/>
  <c r="AH18" i="16"/>
  <c r="AA19" i="16"/>
  <c r="AE19" i="16"/>
  <c r="AH19" i="16"/>
  <c r="AA20" i="16"/>
  <c r="AE20" i="16"/>
  <c r="AH20" i="16"/>
  <c r="AA21" i="16"/>
  <c r="AE21" i="16"/>
  <c r="AH21" i="16"/>
  <c r="AA22" i="16"/>
  <c r="AE22" i="16"/>
  <c r="AH22" i="16"/>
  <c r="AA23" i="16"/>
  <c r="AE23" i="16"/>
  <c r="AH23" i="16"/>
  <c r="AA24" i="16"/>
  <c r="AE24" i="16"/>
  <c r="AH24" i="16"/>
  <c r="AA25" i="16"/>
  <c r="AE25" i="16"/>
  <c r="AH25" i="16"/>
  <c r="AA26" i="16"/>
  <c r="AE26" i="16"/>
  <c r="AH26" i="16"/>
  <c r="AA27" i="16"/>
  <c r="AE27" i="16"/>
  <c r="AH27" i="16"/>
  <c r="AA28" i="16"/>
  <c r="AE28" i="16"/>
  <c r="AH28" i="16"/>
  <c r="AA29" i="16"/>
  <c r="AE29" i="16"/>
  <c r="AH29" i="16"/>
  <c r="AA30" i="16"/>
  <c r="AE30" i="16"/>
  <c r="AH30" i="16"/>
  <c r="AA31" i="16"/>
  <c r="AE31" i="16"/>
  <c r="AH31" i="16"/>
  <c r="AA32" i="16"/>
  <c r="AE32" i="16"/>
  <c r="AH32" i="16"/>
  <c r="AA33" i="16"/>
  <c r="AE33" i="16"/>
  <c r="AH33" i="16"/>
  <c r="AH34" i="16"/>
  <c r="AH35" i="16"/>
  <c r="Y4" i="16"/>
  <c r="AC4" i="16"/>
  <c r="AF4" i="16"/>
  <c r="Y5" i="16"/>
  <c r="AC5" i="16"/>
  <c r="AF5" i="16"/>
  <c r="Y6" i="16"/>
  <c r="AC6" i="16"/>
  <c r="AF6" i="16"/>
  <c r="Y7" i="16"/>
  <c r="AC7" i="16"/>
  <c r="AF7" i="16"/>
  <c r="Y8" i="16"/>
  <c r="AC8" i="16"/>
  <c r="AF8" i="16"/>
  <c r="Y9" i="16"/>
  <c r="AC9" i="16"/>
  <c r="AF9" i="16"/>
  <c r="Y10" i="16"/>
  <c r="AC10" i="16"/>
  <c r="AF10" i="16"/>
  <c r="Y11" i="16"/>
  <c r="AC11" i="16"/>
  <c r="AF11" i="16"/>
  <c r="Y12" i="16"/>
  <c r="AC12" i="16"/>
  <c r="AF12" i="16"/>
  <c r="Y13" i="16"/>
  <c r="AC13" i="16"/>
  <c r="AF13" i="16"/>
  <c r="Y14" i="16"/>
  <c r="AC14" i="16"/>
  <c r="AF14" i="16"/>
  <c r="Y15" i="16"/>
  <c r="AC15" i="16"/>
  <c r="AF15" i="16"/>
  <c r="Y16" i="16"/>
  <c r="AC16" i="16"/>
  <c r="AF16" i="16"/>
  <c r="Y17" i="16"/>
  <c r="AC17" i="16"/>
  <c r="AF17" i="16"/>
  <c r="Y18" i="16"/>
  <c r="AC18" i="16"/>
  <c r="AF18" i="16"/>
  <c r="Y19" i="16"/>
  <c r="AC19" i="16"/>
  <c r="AF19" i="16"/>
  <c r="Y20" i="16"/>
  <c r="AC20" i="16"/>
  <c r="AF20" i="16"/>
  <c r="Y21" i="16"/>
  <c r="AC21" i="16"/>
  <c r="AF21" i="16"/>
  <c r="Y22" i="16"/>
  <c r="AC22" i="16"/>
  <c r="AF22" i="16"/>
  <c r="Y23" i="16"/>
  <c r="AC23" i="16"/>
  <c r="AF23" i="16"/>
  <c r="Y24" i="16"/>
  <c r="AC24" i="16"/>
  <c r="AF24" i="16"/>
  <c r="Y25" i="16"/>
  <c r="AC25" i="16"/>
  <c r="AF25" i="16"/>
  <c r="Y26" i="16"/>
  <c r="AC26" i="16"/>
  <c r="AF26" i="16"/>
  <c r="Y27" i="16"/>
  <c r="AC27" i="16"/>
  <c r="AF27" i="16"/>
  <c r="Y28" i="16"/>
  <c r="AC28" i="16"/>
  <c r="AF28" i="16"/>
  <c r="Y29" i="16"/>
  <c r="AC29" i="16"/>
  <c r="AF29" i="16"/>
  <c r="Y30" i="16"/>
  <c r="AC30" i="16"/>
  <c r="AF30" i="16"/>
  <c r="Y31" i="16"/>
  <c r="AC31" i="16"/>
  <c r="AF31" i="16"/>
  <c r="Y32" i="16"/>
  <c r="AC32" i="16"/>
  <c r="AF32" i="16"/>
  <c r="Y33" i="16"/>
  <c r="AC33" i="16"/>
  <c r="AF33" i="16"/>
  <c r="AF34" i="16"/>
  <c r="AF35" i="16"/>
  <c r="F33" i="15"/>
  <c r="G33" i="15"/>
  <c r="E33" i="15"/>
  <c r="C6" i="17"/>
  <c r="B6" i="17"/>
  <c r="F33" i="8"/>
  <c r="G33" i="8"/>
  <c r="G34" i="8"/>
  <c r="AJ33" i="8"/>
  <c r="AK33" i="8"/>
  <c r="AL33" i="8"/>
  <c r="AM33" i="8"/>
  <c r="AN33" i="8"/>
  <c r="AG33" i="8"/>
  <c r="AH33" i="8"/>
  <c r="AI33" i="8"/>
  <c r="E34" i="10"/>
  <c r="F34" i="10"/>
  <c r="D34" i="10"/>
  <c r="AE3" i="8"/>
  <c r="AC33" i="8"/>
  <c r="M33" i="8"/>
  <c r="O33" i="8"/>
  <c r="P33" i="8"/>
  <c r="N33" i="8"/>
  <c r="Q33" i="8"/>
  <c r="R33" i="8"/>
  <c r="S33" i="8"/>
  <c r="O34" i="8"/>
  <c r="L33" i="8"/>
  <c r="M34" i="8"/>
  <c r="Z33" i="8"/>
  <c r="AA33" i="8"/>
  <c r="AA34" i="8"/>
  <c r="C33" i="8"/>
  <c r="AX5" i="16"/>
  <c r="AY5" i="16"/>
  <c r="AZ5" i="16"/>
  <c r="AX6" i="16"/>
  <c r="AY6" i="16"/>
  <c r="AZ6" i="16"/>
  <c r="AX7" i="16"/>
  <c r="AY7" i="16"/>
  <c r="AZ7" i="16"/>
  <c r="AX8" i="16"/>
  <c r="AY8" i="16"/>
  <c r="AZ8" i="16"/>
  <c r="AX9" i="16"/>
  <c r="AY9" i="16"/>
  <c r="AZ9" i="16"/>
  <c r="AX10" i="16"/>
  <c r="AY10" i="16"/>
  <c r="AZ10" i="16"/>
  <c r="AX11" i="16"/>
  <c r="AY11" i="16"/>
  <c r="AZ11" i="16"/>
  <c r="AX12" i="16"/>
  <c r="AY12" i="16"/>
  <c r="AZ12" i="16"/>
  <c r="AX13" i="16"/>
  <c r="AY13" i="16"/>
  <c r="AZ13" i="16"/>
  <c r="AX14" i="16"/>
  <c r="AY14" i="16"/>
  <c r="AZ14" i="16"/>
  <c r="AX15" i="16"/>
  <c r="AY15" i="16"/>
  <c r="AZ15" i="16"/>
  <c r="AX16" i="16"/>
  <c r="AY16" i="16"/>
  <c r="AZ16" i="16"/>
  <c r="AX17" i="16"/>
  <c r="AY17" i="16"/>
  <c r="AZ17" i="16"/>
  <c r="AX18" i="16"/>
  <c r="AY18" i="16"/>
  <c r="AZ18" i="16"/>
  <c r="AX19" i="16"/>
  <c r="AY19" i="16"/>
  <c r="AZ19" i="16"/>
  <c r="AX20" i="16"/>
  <c r="AY20" i="16"/>
  <c r="AZ20" i="16"/>
  <c r="AX21" i="16"/>
  <c r="AY21" i="16"/>
  <c r="AZ21" i="16"/>
  <c r="AX22" i="16"/>
  <c r="AY22" i="16"/>
  <c r="AZ22" i="16"/>
  <c r="AX23" i="16"/>
  <c r="AY23" i="16"/>
  <c r="AZ23" i="16"/>
  <c r="AX24" i="16"/>
  <c r="AY24" i="16"/>
  <c r="AZ24" i="16"/>
  <c r="AX25" i="16"/>
  <c r="AY25" i="16"/>
  <c r="AZ25" i="16"/>
  <c r="AX26" i="16"/>
  <c r="AY26" i="16"/>
  <c r="AZ26" i="16"/>
  <c r="AX27" i="16"/>
  <c r="AY27" i="16"/>
  <c r="AZ27" i="16"/>
  <c r="AX28" i="16"/>
  <c r="AY28" i="16"/>
  <c r="AZ28" i="16"/>
  <c r="AX29" i="16"/>
  <c r="AY29" i="16"/>
  <c r="AZ29" i="16"/>
  <c r="AX30" i="16"/>
  <c r="AY30" i="16"/>
  <c r="AZ30" i="16"/>
  <c r="AX31" i="16"/>
  <c r="AY31" i="16"/>
  <c r="AZ31" i="16"/>
  <c r="AX32" i="16"/>
  <c r="AY32" i="16"/>
  <c r="AZ32" i="16"/>
  <c r="AX33" i="16"/>
  <c r="AY33" i="16"/>
  <c r="AZ33" i="16"/>
  <c r="AY4" i="16"/>
  <c r="AZ4" i="16"/>
  <c r="AX4" i="16"/>
  <c r="AI28" i="16"/>
  <c r="AZ34" i="16"/>
  <c r="AY34" i="16"/>
  <c r="AX34" i="16"/>
  <c r="AT34" i="16"/>
  <c r="AS34" i="16"/>
  <c r="AR34" i="16"/>
  <c r="AQ34" i="16"/>
  <c r="Q2" i="10"/>
  <c r="Q3" i="10"/>
  <c r="Q4" i="10"/>
  <c r="Q5" i="10"/>
  <c r="Q6" i="10"/>
  <c r="Q7" i="10"/>
  <c r="Q8" i="10"/>
  <c r="Q9" i="10"/>
  <c r="Q10" i="10"/>
  <c r="Q11" i="10"/>
  <c r="Q12" i="10"/>
  <c r="Q13" i="10"/>
  <c r="Q14" i="10"/>
  <c r="Q15" i="10"/>
  <c r="Q16" i="10"/>
  <c r="Q17" i="10"/>
  <c r="Q18" i="10"/>
  <c r="Q19" i="10"/>
  <c r="Q20" i="10"/>
  <c r="Q21" i="10"/>
  <c r="Q22" i="10"/>
  <c r="Q23" i="10"/>
  <c r="Q24" i="10"/>
  <c r="Q25" i="10"/>
  <c r="Q26" i="10"/>
  <c r="Q27" i="10"/>
  <c r="Q28" i="10"/>
  <c r="Q29" i="10"/>
  <c r="Q30" i="10"/>
  <c r="Q31" i="10"/>
  <c r="Q32" i="10"/>
  <c r="AI4" i="16"/>
  <c r="AI5" i="16"/>
  <c r="AI6" i="16"/>
  <c r="AI7" i="16"/>
  <c r="AI8" i="16"/>
  <c r="AI9" i="16"/>
  <c r="AI10" i="16"/>
  <c r="AI11" i="16"/>
  <c r="AI12" i="16"/>
  <c r="AI13" i="16"/>
  <c r="AI14" i="16"/>
  <c r="AI15" i="16"/>
  <c r="AI16" i="16"/>
  <c r="AI17" i="16"/>
  <c r="AI18" i="16"/>
  <c r="AI19" i="16"/>
  <c r="AI20" i="16"/>
  <c r="AI21" i="16"/>
  <c r="AI22" i="16"/>
  <c r="AI23" i="16"/>
  <c r="AI24" i="16"/>
  <c r="AI25" i="16"/>
  <c r="AI26" i="16"/>
  <c r="AI27" i="16"/>
  <c r="AI29" i="16"/>
  <c r="AI30" i="16"/>
  <c r="AI31" i="16"/>
  <c r="AI32" i="16"/>
  <c r="AI33" i="16"/>
  <c r="AI34" i="16"/>
  <c r="AJ4" i="16"/>
  <c r="AJ5" i="16"/>
  <c r="AJ6" i="16"/>
  <c r="AJ7" i="16"/>
  <c r="AJ8" i="16"/>
  <c r="AJ9" i="16"/>
  <c r="AJ10" i="16"/>
  <c r="AJ11" i="16"/>
  <c r="AJ12" i="16"/>
  <c r="AJ13" i="16"/>
  <c r="AJ14" i="16"/>
  <c r="AJ15" i="16"/>
  <c r="AJ16" i="16"/>
  <c r="AJ17" i="16"/>
  <c r="AJ18" i="16"/>
  <c r="AJ19" i="16"/>
  <c r="AJ20" i="16"/>
  <c r="AJ21" i="16"/>
  <c r="AJ22" i="16"/>
  <c r="AJ23" i="16"/>
  <c r="AJ24" i="16"/>
  <c r="AJ25" i="16"/>
  <c r="AJ26" i="16"/>
  <c r="AJ27" i="16"/>
  <c r="AJ28" i="16"/>
  <c r="AJ29" i="16"/>
  <c r="AJ30" i="16"/>
  <c r="AJ31" i="16"/>
  <c r="AJ32" i="16"/>
  <c r="AJ33" i="16"/>
  <c r="AJ34" i="16"/>
  <c r="AK4" i="16"/>
  <c r="AK5" i="16"/>
  <c r="AK6" i="16"/>
  <c r="AK7" i="16"/>
  <c r="AK8" i="16"/>
  <c r="AK9" i="16"/>
  <c r="AK10" i="16"/>
  <c r="AK11" i="16"/>
  <c r="AK12" i="16"/>
  <c r="AK13" i="16"/>
  <c r="AK14" i="16"/>
  <c r="AK15" i="16"/>
  <c r="AK16" i="16"/>
  <c r="AK17" i="16"/>
  <c r="AK18" i="16"/>
  <c r="AK19" i="16"/>
  <c r="AK20" i="16"/>
  <c r="AK21" i="16"/>
  <c r="AK22" i="16"/>
  <c r="AK23" i="16"/>
  <c r="AK24" i="16"/>
  <c r="AK25" i="16"/>
  <c r="AK26" i="16"/>
  <c r="AK27" i="16"/>
  <c r="AK28" i="16"/>
  <c r="AK29" i="16"/>
  <c r="AK30" i="16"/>
  <c r="AK31" i="16"/>
  <c r="AK32" i="16"/>
  <c r="AK33" i="16"/>
  <c r="AK34" i="16"/>
  <c r="E34" i="16"/>
  <c r="F34" i="16"/>
  <c r="G34" i="16"/>
  <c r="H34" i="16"/>
  <c r="AB34" i="16"/>
  <c r="AC34" i="16"/>
  <c r="AD34" i="16"/>
  <c r="AE34" i="16"/>
  <c r="M34" i="16"/>
  <c r="N34" i="16"/>
  <c r="O34" i="16"/>
  <c r="L34" i="16"/>
  <c r="D34" i="16"/>
  <c r="P32" i="9"/>
  <c r="O32" i="9"/>
  <c r="N32" i="9"/>
  <c r="M32" i="9"/>
  <c r="L32" i="9"/>
  <c r="P31" i="9"/>
  <c r="O31" i="9"/>
  <c r="N31" i="9"/>
  <c r="M31" i="9"/>
  <c r="L31" i="9"/>
  <c r="P30" i="9"/>
  <c r="O30" i="9"/>
  <c r="N30" i="9"/>
  <c r="M30" i="9"/>
  <c r="L30" i="9"/>
  <c r="P29" i="9"/>
  <c r="O29" i="9"/>
  <c r="N29" i="9"/>
  <c r="M29" i="9"/>
  <c r="L29" i="9"/>
  <c r="P28" i="9"/>
  <c r="O28" i="9"/>
  <c r="N28" i="9"/>
  <c r="M28" i="9"/>
  <c r="L28" i="9"/>
  <c r="P27" i="9"/>
  <c r="O27" i="9"/>
  <c r="N27" i="9"/>
  <c r="M27" i="9"/>
  <c r="L27" i="9"/>
  <c r="P26" i="9"/>
  <c r="O26" i="9"/>
  <c r="N26" i="9"/>
  <c r="M26" i="9"/>
  <c r="L26" i="9"/>
  <c r="P25" i="9"/>
  <c r="O25" i="9"/>
  <c r="N25" i="9"/>
  <c r="M25" i="9"/>
  <c r="L25" i="9"/>
  <c r="P24" i="9"/>
  <c r="O24" i="9"/>
  <c r="N24" i="9"/>
  <c r="M24" i="9"/>
  <c r="L24" i="9"/>
  <c r="P23" i="9"/>
  <c r="O23" i="9"/>
  <c r="N23" i="9"/>
  <c r="M23" i="9"/>
  <c r="L23" i="9"/>
  <c r="P22" i="9"/>
  <c r="O22" i="9"/>
  <c r="N22" i="9"/>
  <c r="M22" i="9"/>
  <c r="L22" i="9"/>
  <c r="P21" i="9"/>
  <c r="O21" i="9"/>
  <c r="N21" i="9"/>
  <c r="M21" i="9"/>
  <c r="L21" i="9"/>
  <c r="P20" i="9"/>
  <c r="O20" i="9"/>
  <c r="N20" i="9"/>
  <c r="M20" i="9"/>
  <c r="L20" i="9"/>
  <c r="P19" i="9"/>
  <c r="O19" i="9"/>
  <c r="N19" i="9"/>
  <c r="M19" i="9"/>
  <c r="L19" i="9"/>
  <c r="P18" i="9"/>
  <c r="O18" i="9"/>
  <c r="N18" i="9"/>
  <c r="M18" i="9"/>
  <c r="L18" i="9"/>
  <c r="P17" i="9"/>
  <c r="O17" i="9"/>
  <c r="N17" i="9"/>
  <c r="M17" i="9"/>
  <c r="L17" i="9"/>
  <c r="P16" i="9"/>
  <c r="O16" i="9"/>
  <c r="N16" i="9"/>
  <c r="M16" i="9"/>
  <c r="L16" i="9"/>
  <c r="P15" i="9"/>
  <c r="O15" i="9"/>
  <c r="N15" i="9"/>
  <c r="M15" i="9"/>
  <c r="L15" i="9"/>
  <c r="P14" i="9"/>
  <c r="O14" i="9"/>
  <c r="N14" i="9"/>
  <c r="M14" i="9"/>
  <c r="L14" i="9"/>
  <c r="P13" i="9"/>
  <c r="O13" i="9"/>
  <c r="N13" i="9"/>
  <c r="M13" i="9"/>
  <c r="L13" i="9"/>
  <c r="P12" i="9"/>
  <c r="O12" i="9"/>
  <c r="N12" i="9"/>
  <c r="M12" i="9"/>
  <c r="L12" i="9"/>
  <c r="P11" i="9"/>
  <c r="O11" i="9"/>
  <c r="N11" i="9"/>
  <c r="M11" i="9"/>
  <c r="L11" i="9"/>
  <c r="P10" i="9"/>
  <c r="O10" i="9"/>
  <c r="N10" i="9"/>
  <c r="M10" i="9"/>
  <c r="L10" i="9"/>
  <c r="P9" i="9"/>
  <c r="O9" i="9"/>
  <c r="N9" i="9"/>
  <c r="M9" i="9"/>
  <c r="L9" i="9"/>
  <c r="P8" i="9"/>
  <c r="O8" i="9"/>
  <c r="N8" i="9"/>
  <c r="M8" i="9"/>
  <c r="L8" i="9"/>
  <c r="P7" i="9"/>
  <c r="O7" i="9"/>
  <c r="N7" i="9"/>
  <c r="M7" i="9"/>
  <c r="L7" i="9"/>
  <c r="P6" i="9"/>
  <c r="O6" i="9"/>
  <c r="N6" i="9"/>
  <c r="M6" i="9"/>
  <c r="L6" i="9"/>
  <c r="P5" i="9"/>
  <c r="O5" i="9"/>
  <c r="N5" i="9"/>
  <c r="M5" i="9"/>
  <c r="L5" i="9"/>
  <c r="P4" i="9"/>
  <c r="O4" i="9"/>
  <c r="N4" i="9"/>
  <c r="M4" i="9"/>
  <c r="L4" i="9"/>
  <c r="P3" i="9"/>
  <c r="O3" i="9"/>
  <c r="N3" i="9"/>
  <c r="M3" i="9"/>
  <c r="L3" i="9"/>
  <c r="P2" i="9"/>
  <c r="O2" i="9"/>
  <c r="N2" i="9"/>
  <c r="M2" i="9"/>
  <c r="L2" i="9"/>
  <c r="P2" i="10"/>
  <c r="P3" i="10"/>
  <c r="P4" i="10"/>
  <c r="P5" i="10"/>
  <c r="P6" i="10"/>
  <c r="P7" i="10"/>
  <c r="P8" i="10"/>
  <c r="P9" i="10"/>
  <c r="P10" i="10"/>
  <c r="P11" i="10"/>
  <c r="P12" i="10"/>
  <c r="P13" i="10"/>
  <c r="P14" i="10"/>
  <c r="P15" i="10"/>
  <c r="P16" i="10"/>
  <c r="P17" i="10"/>
  <c r="P18" i="10"/>
  <c r="P19" i="10"/>
  <c r="P20" i="10"/>
  <c r="P21" i="10"/>
  <c r="P22" i="10"/>
  <c r="P23" i="10"/>
  <c r="P24" i="10"/>
  <c r="P25" i="10"/>
  <c r="P26" i="10"/>
  <c r="P27" i="10"/>
  <c r="P28" i="10"/>
  <c r="P29" i="10"/>
  <c r="P30" i="10"/>
  <c r="P31" i="10"/>
  <c r="P32" i="10"/>
  <c r="N3" i="10"/>
  <c r="N4" i="10"/>
  <c r="N5" i="10"/>
  <c r="N6" i="10"/>
  <c r="N7" i="10"/>
  <c r="N8" i="10"/>
  <c r="N9" i="10"/>
  <c r="N10" i="10"/>
  <c r="N11" i="10"/>
  <c r="N12" i="10"/>
  <c r="N13" i="10"/>
  <c r="N14" i="10"/>
  <c r="N15" i="10"/>
  <c r="N16" i="10"/>
  <c r="N17" i="10"/>
  <c r="N18" i="10"/>
  <c r="N19" i="10"/>
  <c r="N20" i="10"/>
  <c r="N21" i="10"/>
  <c r="N22" i="10"/>
  <c r="N23" i="10"/>
  <c r="N24" i="10"/>
  <c r="N25" i="10"/>
  <c r="N26" i="10"/>
  <c r="N27" i="10"/>
  <c r="N28" i="10"/>
  <c r="N29" i="10"/>
  <c r="N30" i="10"/>
  <c r="N31" i="10"/>
  <c r="N32" i="10"/>
  <c r="N2" i="10"/>
  <c r="O3" i="10"/>
  <c r="O4" i="10"/>
  <c r="O5" i="10"/>
  <c r="O6" i="10"/>
  <c r="O7" i="10"/>
  <c r="O8" i="10"/>
  <c r="O9" i="10"/>
  <c r="O10" i="10"/>
  <c r="O11" i="10"/>
  <c r="O12" i="10"/>
  <c r="O13" i="10"/>
  <c r="O14" i="10"/>
  <c r="O15" i="10"/>
  <c r="O16" i="10"/>
  <c r="O17" i="10"/>
  <c r="O18" i="10"/>
  <c r="O19" i="10"/>
  <c r="O20" i="10"/>
  <c r="O21" i="10"/>
  <c r="O22" i="10"/>
  <c r="O23" i="10"/>
  <c r="O24" i="10"/>
  <c r="O25" i="10"/>
  <c r="O26" i="10"/>
  <c r="O27" i="10"/>
  <c r="O28" i="10"/>
  <c r="O29" i="10"/>
  <c r="O30" i="10"/>
  <c r="O31" i="10"/>
  <c r="O32" i="10"/>
  <c r="O2" i="10"/>
  <c r="M32" i="15"/>
  <c r="N32" i="15"/>
  <c r="O32" i="15"/>
  <c r="M3" i="15"/>
  <c r="N3" i="15"/>
  <c r="O3" i="15"/>
  <c r="M4" i="15"/>
  <c r="N4" i="15"/>
  <c r="O4" i="15"/>
  <c r="M5" i="15"/>
  <c r="N5" i="15"/>
  <c r="O5" i="15"/>
  <c r="M6" i="15"/>
  <c r="N6" i="15"/>
  <c r="O6" i="15"/>
  <c r="M7" i="15"/>
  <c r="N7" i="15"/>
  <c r="O7" i="15"/>
  <c r="M8" i="15"/>
  <c r="N8" i="15"/>
  <c r="O8" i="15"/>
  <c r="M9" i="15"/>
  <c r="N9" i="15"/>
  <c r="O9" i="15"/>
  <c r="M10" i="15"/>
  <c r="N10" i="15"/>
  <c r="O10" i="15"/>
  <c r="M11" i="15"/>
  <c r="N11" i="15"/>
  <c r="O11" i="15"/>
  <c r="M12" i="15"/>
  <c r="N12" i="15"/>
  <c r="O12" i="15"/>
  <c r="M13" i="15"/>
  <c r="N13" i="15"/>
  <c r="O13" i="15"/>
  <c r="M14" i="15"/>
  <c r="N14" i="15"/>
  <c r="O14" i="15"/>
  <c r="M15" i="15"/>
  <c r="N15" i="15"/>
  <c r="O15" i="15"/>
  <c r="M16" i="15"/>
  <c r="N16" i="15"/>
  <c r="O16" i="15"/>
  <c r="M17" i="15"/>
  <c r="N17" i="15"/>
  <c r="O17" i="15"/>
  <c r="M18" i="15"/>
  <c r="N18" i="15"/>
  <c r="O18" i="15"/>
  <c r="M19" i="15"/>
  <c r="N19" i="15"/>
  <c r="O19" i="15"/>
  <c r="M20" i="15"/>
  <c r="N20" i="15"/>
  <c r="O20" i="15"/>
  <c r="M21" i="15"/>
  <c r="N21" i="15"/>
  <c r="O21" i="15"/>
  <c r="M22" i="15"/>
  <c r="N22" i="15"/>
  <c r="O22" i="15"/>
  <c r="M23" i="15"/>
  <c r="N23" i="15"/>
  <c r="O23" i="15"/>
  <c r="M24" i="15"/>
  <c r="N24" i="15"/>
  <c r="O24" i="15"/>
  <c r="M25" i="15"/>
  <c r="N25" i="15"/>
  <c r="O25" i="15"/>
  <c r="M26" i="15"/>
  <c r="N26" i="15"/>
  <c r="O26" i="15"/>
  <c r="M27" i="15"/>
  <c r="N27" i="15"/>
  <c r="O27" i="15"/>
  <c r="M28" i="15"/>
  <c r="N28" i="15"/>
  <c r="O28" i="15"/>
  <c r="M29" i="15"/>
  <c r="N29" i="15"/>
  <c r="O29" i="15"/>
  <c r="M30" i="15"/>
  <c r="N30" i="15"/>
  <c r="O30" i="15"/>
  <c r="M31" i="15"/>
  <c r="N31" i="15"/>
  <c r="O31" i="15"/>
  <c r="N2" i="15"/>
  <c r="O2" i="15"/>
  <c r="M2" i="15"/>
  <c r="L3" i="10"/>
  <c r="L4" i="10"/>
  <c r="L5" i="10"/>
  <c r="L6" i="10"/>
  <c r="L7" i="10"/>
  <c r="L8" i="10"/>
  <c r="L9" i="10"/>
  <c r="L10" i="10"/>
  <c r="L11" i="10"/>
  <c r="L12" i="10"/>
  <c r="L13" i="10"/>
  <c r="L14" i="10"/>
  <c r="L15" i="10"/>
  <c r="L16" i="10"/>
  <c r="L17" i="10"/>
  <c r="L18" i="10"/>
  <c r="L19" i="10"/>
  <c r="L20" i="10"/>
  <c r="L21" i="10"/>
  <c r="L22" i="10"/>
  <c r="L23" i="10"/>
  <c r="L24" i="10"/>
  <c r="L25" i="10"/>
  <c r="L26" i="10"/>
  <c r="L27" i="10"/>
  <c r="L28" i="10"/>
  <c r="L29" i="10"/>
  <c r="L30" i="10"/>
  <c r="L31" i="10"/>
  <c r="L32" i="10"/>
  <c r="L2" i="10"/>
  <c r="M3" i="10"/>
  <c r="M4" i="10"/>
  <c r="M5" i="10"/>
  <c r="M6" i="10"/>
  <c r="M7" i="10"/>
  <c r="M8" i="10"/>
  <c r="M9" i="10"/>
  <c r="M10" i="10"/>
  <c r="M11" i="10"/>
  <c r="M12" i="10"/>
  <c r="M13" i="10"/>
  <c r="M14" i="10"/>
  <c r="M15" i="10"/>
  <c r="M16" i="10"/>
  <c r="M17" i="10"/>
  <c r="M18" i="10"/>
  <c r="M19" i="10"/>
  <c r="M20" i="10"/>
  <c r="M21" i="10"/>
  <c r="M22" i="10"/>
  <c r="M23" i="10"/>
  <c r="M24" i="10"/>
  <c r="M25" i="10"/>
  <c r="M26" i="10"/>
  <c r="M27" i="10"/>
  <c r="M28" i="10"/>
  <c r="M29" i="10"/>
  <c r="M30" i="10"/>
  <c r="M31" i="10"/>
  <c r="M32" i="10"/>
  <c r="M2" i="10"/>
  <c r="D33" i="10"/>
  <c r="E33" i="10"/>
  <c r="F33" i="10"/>
  <c r="Y34" i="8"/>
  <c r="W34" i="8"/>
  <c r="U34" i="8"/>
  <c r="S34" i="8"/>
  <c r="Q34" i="8"/>
  <c r="J33" i="8"/>
  <c r="K33" i="8"/>
  <c r="K34" i="8"/>
  <c r="H33" i="8"/>
  <c r="I33" i="8"/>
  <c r="I34" i="8"/>
  <c r="AB3" i="8"/>
  <c r="AB4" i="8"/>
  <c r="AB5" i="8"/>
  <c r="AB6" i="8"/>
  <c r="AB7" i="8"/>
  <c r="AB8" i="8"/>
  <c r="AB9" i="8"/>
  <c r="AB10" i="8"/>
  <c r="AB11" i="8"/>
  <c r="AB12" i="8"/>
  <c r="AB13" i="8"/>
  <c r="AB14" i="8"/>
  <c r="AB15" i="8"/>
  <c r="AB16" i="8"/>
  <c r="AB17" i="8"/>
  <c r="AB18" i="8"/>
  <c r="AB19" i="8"/>
  <c r="AB20" i="8"/>
  <c r="AB21" i="8"/>
  <c r="AB22" i="8"/>
  <c r="AB23" i="8"/>
  <c r="AB24" i="8"/>
  <c r="AB25" i="8"/>
  <c r="AB26" i="8"/>
  <c r="AB27" i="8"/>
  <c r="AB28" i="8"/>
  <c r="AB29" i="8"/>
  <c r="AB30" i="8"/>
  <c r="AB31" i="8"/>
  <c r="AB32" i="8"/>
  <c r="AB33" i="8"/>
  <c r="AD36" i="8"/>
  <c r="AD35" i="8"/>
  <c r="AE33" i="8"/>
  <c r="AD33" i="8"/>
</calcChain>
</file>

<file path=xl/sharedStrings.xml><?xml version="1.0" encoding="utf-8"?>
<sst xmlns="http://schemas.openxmlformats.org/spreadsheetml/2006/main" count="678" uniqueCount="203">
  <si>
    <t>Province</t>
  </si>
  <si>
    <t>Abbreviation</t>
  </si>
  <si>
    <t>egy_2030bau</t>
  </si>
  <si>
    <t>egy_2030policy</t>
  </si>
  <si>
    <t>CO2_2030bau</t>
  </si>
  <si>
    <t>CO2_2030policy</t>
  </si>
  <si>
    <t>SO2_2030bau</t>
  </si>
  <si>
    <t>SO2_2030policy</t>
  </si>
  <si>
    <t>NOx_2030bau</t>
  </si>
  <si>
    <t>NOx_2030policy</t>
  </si>
  <si>
    <t>NH3_2030bau</t>
  </si>
  <si>
    <t>NH3_2030policy</t>
  </si>
  <si>
    <t>mortality_GBD_2030bau</t>
    <phoneticPr fontId="0" type="noConversion"/>
  </si>
  <si>
    <t>mortality_GBD_2030policy</t>
    <phoneticPr fontId="0" type="noConversion"/>
  </si>
  <si>
    <t>bnUSD</t>
  </si>
  <si>
    <t>mtce</t>
  </si>
  <si>
    <t>mt</t>
  </si>
  <si>
    <t>um/m3</t>
  </si>
  <si>
    <t>mortality</t>
    <phoneticPr fontId="0" type="noConversion"/>
  </si>
  <si>
    <t>Beijing</t>
  </si>
  <si>
    <t>BJ</t>
  </si>
  <si>
    <t>Tianjin</t>
  </si>
  <si>
    <t>TJ</t>
  </si>
  <si>
    <t>Hebei</t>
  </si>
  <si>
    <t>HE</t>
  </si>
  <si>
    <t>Liaoning</t>
  </si>
  <si>
    <t>LN</t>
  </si>
  <si>
    <t>Shanghai</t>
  </si>
  <si>
    <t>SH</t>
  </si>
  <si>
    <t>Jiangsu</t>
  </si>
  <si>
    <t>JS</t>
  </si>
  <si>
    <t>Zhejiang</t>
  </si>
  <si>
    <t>ZJ</t>
  </si>
  <si>
    <t>Fujian</t>
  </si>
  <si>
    <t>FJ</t>
  </si>
  <si>
    <t>Shandong</t>
  </si>
  <si>
    <t>SD</t>
  </si>
  <si>
    <t>Guangdong</t>
  </si>
  <si>
    <t>GD</t>
  </si>
  <si>
    <t>Hainan</t>
  </si>
  <si>
    <t>HI</t>
  </si>
  <si>
    <t>Shanxi</t>
  </si>
  <si>
    <t>SX</t>
  </si>
  <si>
    <t>Inner Mongolia</t>
  </si>
  <si>
    <t>NM</t>
  </si>
  <si>
    <t>Jilin</t>
  </si>
  <si>
    <t>JL</t>
  </si>
  <si>
    <t>Heilongjiang</t>
  </si>
  <si>
    <t>HL</t>
  </si>
  <si>
    <t>Anhui</t>
  </si>
  <si>
    <t>AH</t>
  </si>
  <si>
    <t>Jiangxi</t>
  </si>
  <si>
    <t>JX</t>
  </si>
  <si>
    <t>Henan</t>
  </si>
  <si>
    <t>HA</t>
  </si>
  <si>
    <t>Hubei</t>
  </si>
  <si>
    <t>HB</t>
  </si>
  <si>
    <t>Hunan</t>
  </si>
  <si>
    <t>HN</t>
  </si>
  <si>
    <t>Guangxi</t>
  </si>
  <si>
    <t>GX</t>
  </si>
  <si>
    <t>Chongqing</t>
  </si>
  <si>
    <t>CQ</t>
  </si>
  <si>
    <t>Sichuan</t>
  </si>
  <si>
    <t>SC</t>
  </si>
  <si>
    <t>Guizhou</t>
  </si>
  <si>
    <t>GZ</t>
  </si>
  <si>
    <t>Yunnan</t>
  </si>
  <si>
    <t>YN</t>
  </si>
  <si>
    <t>Shaanxi</t>
  </si>
  <si>
    <t>SN</t>
  </si>
  <si>
    <t>Gansu</t>
  </si>
  <si>
    <t>GS</t>
  </si>
  <si>
    <t>Qinghai</t>
  </si>
  <si>
    <t>QH</t>
  </si>
  <si>
    <t>Ningxia</t>
  </si>
  <si>
    <t>NX</t>
  </si>
  <si>
    <t>Xinjiang</t>
  </si>
  <si>
    <t>XJ</t>
  </si>
  <si>
    <t>bn USD</t>
    <phoneticPr fontId="1" type="noConversion"/>
  </si>
  <si>
    <t>consumption_2030policy</t>
    <phoneticPr fontId="1" type="noConversion"/>
  </si>
  <si>
    <t>health benefit</t>
    <phoneticPr fontId="1" type="noConversion"/>
  </si>
  <si>
    <t>bn USD</t>
    <phoneticPr fontId="1" type="noConversion"/>
  </si>
  <si>
    <t>China</t>
    <phoneticPr fontId="1" type="noConversion"/>
  </si>
  <si>
    <t>CHN</t>
    <phoneticPr fontId="1" type="noConversion"/>
  </si>
  <si>
    <t>PM25_anth_2030bau</t>
    <phoneticPr fontId="1" type="noConversion"/>
  </si>
  <si>
    <t>PM25_anth_2030policy</t>
    <phoneticPr fontId="1" type="noConversion"/>
  </si>
  <si>
    <t>PM25_total_2030bau</t>
    <phoneticPr fontId="1" type="noConversion"/>
  </si>
  <si>
    <t>PM25_total_2030policy</t>
    <phoneticPr fontId="1" type="noConversion"/>
  </si>
  <si>
    <t>BC_2030bau</t>
    <phoneticPr fontId="1" type="noConversion"/>
  </si>
  <si>
    <t>BC_2030policy</t>
    <phoneticPr fontId="1" type="noConversion"/>
  </si>
  <si>
    <t>OC_2010bau</t>
    <phoneticPr fontId="1" type="noConversion"/>
  </si>
  <si>
    <t>OC_2030_policy</t>
    <phoneticPr fontId="1" type="noConversion"/>
  </si>
  <si>
    <t>population_2030</t>
    <phoneticPr fontId="1" type="noConversion"/>
  </si>
  <si>
    <t>head count</t>
    <phoneticPr fontId="1" type="noConversion"/>
  </si>
  <si>
    <t>consumption_2030bau</t>
    <phoneticPr fontId="1" type="noConversion"/>
  </si>
  <si>
    <t>China</t>
  </si>
  <si>
    <t>SO2</t>
  </si>
  <si>
    <t>NOX</t>
  </si>
  <si>
    <t>NH3</t>
  </si>
  <si>
    <t>BC</t>
  </si>
  <si>
    <t>OC</t>
  </si>
  <si>
    <t>w/ decay</t>
    <phoneticPr fontId="4" type="noConversion"/>
  </si>
  <si>
    <t>w/o decay</t>
    <phoneticPr fontId="4" type="noConversion"/>
  </si>
  <si>
    <t>bau</t>
  </si>
  <si>
    <t>cint3</t>
  </si>
  <si>
    <t>cint4</t>
  </si>
  <si>
    <t>cint5</t>
  </si>
  <si>
    <t>SO2</t>
    <phoneticPr fontId="4" type="noConversion"/>
  </si>
  <si>
    <t>NOx</t>
    <phoneticPr fontId="4" type="noConversion"/>
  </si>
  <si>
    <t>NH3</t>
    <phoneticPr fontId="4" type="noConversion"/>
  </si>
  <si>
    <t>BC</t>
    <phoneticPr fontId="4" type="noConversion"/>
  </si>
  <si>
    <t>OC</t>
    <phoneticPr fontId="4" type="noConversion"/>
  </si>
  <si>
    <t>unit: mega ton</t>
    <phoneticPr fontId="4" type="noConversion"/>
  </si>
  <si>
    <t>net benefit</t>
    <phoneticPr fontId="1" type="noConversion"/>
  </si>
  <si>
    <t>CO2</t>
    <phoneticPr fontId="4" type="noConversion"/>
  </si>
  <si>
    <t>unit: mega ton</t>
    <phoneticPr fontId="4" type="noConversion"/>
  </si>
  <si>
    <t>USD</t>
  </si>
  <si>
    <t>bn USD</t>
  </si>
  <si>
    <t>health damage_2030bau</t>
  </si>
  <si>
    <t>health damage_2030pol</t>
  </si>
  <si>
    <t>Avoide Mortality</t>
  </si>
  <si>
    <t>bau_nh3</t>
  </si>
  <si>
    <t>cint3_nh3</t>
  </si>
  <si>
    <t>cint4_nh3</t>
  </si>
  <si>
    <t>cint5_nh3</t>
  </si>
  <si>
    <t>r1</t>
  </si>
  <si>
    <t>r2</t>
  </si>
  <si>
    <t>Sort in r1</t>
  </si>
  <si>
    <t>Sort in r2</t>
  </si>
  <si>
    <t>% Change to BAU</t>
  </si>
  <si>
    <t>% Change to 2010</t>
  </si>
  <si>
    <t>% cint4-bau</t>
  </si>
  <si>
    <t>% 2030bau-2010</t>
  </si>
  <si>
    <t>2010c2030p</t>
  </si>
  <si>
    <t>bau_nst</t>
  </si>
  <si>
    <t>cint3_nst</t>
  </si>
  <si>
    <t>cint4_nst</t>
  </si>
  <si>
    <t>cint5_nst</t>
  </si>
  <si>
    <t>bau-cint3</t>
  </si>
  <si>
    <t>bau-cint4</t>
  </si>
  <si>
    <t>bau-cint5</t>
  </si>
  <si>
    <t>% cint4_nh3-cint4</t>
  </si>
  <si>
    <t>% cint3_nh3-cint3</t>
  </si>
  <si>
    <t>% cint5_nh3-cint5</t>
  </si>
  <si>
    <t>USD/capita</t>
  </si>
  <si>
    <t>Mortality</t>
  </si>
  <si>
    <t>person</t>
  </si>
  <si>
    <t>Health damage</t>
  </si>
  <si>
    <t>Avoided health damage</t>
  </si>
  <si>
    <t>Comsuption</t>
  </si>
  <si>
    <t>Cost</t>
  </si>
  <si>
    <t>Net benefit</t>
  </si>
  <si>
    <t>GDP per capita</t>
  </si>
  <si>
    <t>col_bau</t>
  </si>
  <si>
    <t>oil_bau</t>
  </si>
  <si>
    <t>gas_bau</t>
  </si>
  <si>
    <t>nhw_bau</t>
  </si>
  <si>
    <t>col_pol</t>
  </si>
  <si>
    <t>gas_pol</t>
  </si>
  <si>
    <t>oil_pol</t>
  </si>
  <si>
    <t>nhw_pol</t>
  </si>
  <si>
    <t>GDP</t>
  </si>
  <si>
    <t>% bau_nh3-cint4_nh3</t>
  </si>
  <si>
    <t>bau_2010</t>
  </si>
  <si>
    <t>bau_2030</t>
  </si>
  <si>
    <t>COL</t>
  </si>
  <si>
    <t>GAS</t>
  </si>
  <si>
    <t>OIL</t>
  </si>
  <si>
    <t>NHW</t>
  </si>
  <si>
    <t>4pct_2030</t>
  </si>
  <si>
    <t>Energy Intensive</t>
  </si>
  <si>
    <t>Electricity</t>
  </si>
  <si>
    <t>Transportation</t>
  </si>
  <si>
    <t>Household</t>
  </si>
  <si>
    <t>Other</t>
  </si>
  <si>
    <t>CO2</t>
  </si>
  <si>
    <t>% of coal</t>
  </si>
  <si>
    <t>Avoided deaths</t>
  </si>
  <si>
    <t xml:space="preserve"> bnf/cost</t>
  </si>
  <si>
    <t>bnf/cost</t>
  </si>
  <si>
    <t>MAX</t>
  </si>
  <si>
    <t>MIN</t>
  </si>
  <si>
    <t>% bau-pol CO2</t>
  </si>
  <si>
    <t>% bau-pol antPM</t>
  </si>
  <si>
    <t>% bau-pol NOx</t>
  </si>
  <si>
    <t>Energy</t>
  </si>
  <si>
    <t>change to BAU</t>
  </si>
  <si>
    <t>GDP/capita_2010</t>
  </si>
  <si>
    <t>health benefit</t>
  </si>
  <si>
    <t>net benefit</t>
  </si>
  <si>
    <t>Sum</t>
  </si>
  <si>
    <t>BAU</t>
  </si>
  <si>
    <t>Change to BAU</t>
  </si>
  <si>
    <t>GBD</t>
  </si>
  <si>
    <t>BenMAP1</t>
  </si>
  <si>
    <t>BenMAP2</t>
  </si>
  <si>
    <t>2030/2010</t>
  </si>
  <si>
    <t>Sort by descending GDP/capita</t>
  </si>
  <si>
    <t>gdp_2010</t>
  </si>
  <si>
    <t>population_2010</t>
  </si>
  <si>
    <t>Adjusted VSL (based on US EPA VSL)</t>
  </si>
  <si>
    <t>Adjusted VSL (based on Wang and He, 2010)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</si>
</sst>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164" formatCode="0.0%"/>
    <numFmt numFmtId="165" formatCode="0.0_ "/>
    <numFmt numFmtId="166" formatCode="0.000_);[Red]\(0.000\)"/>
    <numFmt numFmtId="167" formatCode="0_ "/>
    <numFmt numFmtId="168" formatCode="0.00_ "/>
    <numFmt numFmtId="169" formatCode="0.00_);[Red]\(0.00\)"/>
    <numFmt numFmtId="170" formatCode="0.0"/>
    <numFmt numFmtId="171" formatCode="0.0000"/>
    <numFmt numFmtId="172" formatCode="0.000000"/>
    <numFmt numFmtId="173" formatCode="0.000"/>
    <numFmt numFmtId="174" formatCode="0_);[Red]\(0\)"/>
  </numFmts>
  <fonts count="13" x14ac:knownFonts="1">
    <font>
      <sz val="11"/>
      <color theme="1"/>
      <name val="Arial"/>
      <family val="2"/>
    </font>
    <font>
      <sz val="9"/>
      <name val="細明體"/>
      <family val="3"/>
      <charset val="136"/>
    </font>
    <font>
      <b/>
      <sz val="16"/>
      <color rgb="FFFF0000"/>
      <name val="Arial"/>
      <family val="2"/>
    </font>
    <font>
      <b/>
      <sz val="11"/>
      <color theme="1"/>
      <name val="Arial"/>
      <family val="2"/>
    </font>
    <font>
      <sz val="9"/>
      <name val="MingLiU"/>
      <family val="3"/>
      <charset val="136"/>
    </font>
    <font>
      <sz val="12"/>
      <color theme="1"/>
      <name val="Calibri"/>
      <family val="2"/>
      <scheme val="minor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u/>
      <sz val="11"/>
      <color theme="10"/>
      <name val="Arial"/>
      <family val="2"/>
    </font>
    <font>
      <u/>
      <sz val="11"/>
      <color theme="11"/>
      <name val="Arial"/>
      <family val="2"/>
    </font>
    <font>
      <sz val="11"/>
      <color rgb="FF000000"/>
      <name val="Calibri"/>
      <family val="2"/>
    </font>
    <font>
      <b/>
      <sz val="11"/>
      <color rgb="FFFF0000"/>
      <name val="Arial"/>
      <family val="2"/>
    </font>
    <font>
      <b/>
      <sz val="11"/>
      <color theme="4"/>
      <name val="Arial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30">
    <xf numFmtId="0" fontId="0" fillId="0" borderId="0"/>
    <xf numFmtId="0" fontId="5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101">
    <xf numFmtId="0" fontId="0" fillId="0" borderId="0" xfId="0"/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ill="1"/>
    <xf numFmtId="0" fontId="2" fillId="0" borderId="0" xfId="0" applyFont="1" applyFill="1" applyAlignment="1">
      <alignment vertical="center"/>
    </xf>
    <xf numFmtId="0" fontId="3" fillId="0" borderId="0" xfId="0" applyFont="1" applyFill="1"/>
    <xf numFmtId="0" fontId="0" fillId="0" borderId="0" xfId="0" applyAlignment="1">
      <alignment horizontal="left"/>
    </xf>
    <xf numFmtId="0" fontId="3" fillId="0" borderId="0" xfId="0" applyFont="1"/>
    <xf numFmtId="0" fontId="3" fillId="0" borderId="0" xfId="0" applyFont="1" applyAlignment="1">
      <alignment vertical="center"/>
    </xf>
    <xf numFmtId="0" fontId="2" fillId="0" borderId="0" xfId="0" applyFont="1" applyFill="1" applyAlignment="1">
      <alignment horizontal="left" vertical="center"/>
    </xf>
    <xf numFmtId="0" fontId="6" fillId="0" borderId="0" xfId="0" applyFont="1"/>
    <xf numFmtId="0" fontId="7" fillId="0" borderId="0" xfId="0" applyFont="1" applyAlignment="1">
      <alignment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0" fillId="0" borderId="0" xfId="0" applyAlignment="1">
      <alignment horizontal="center"/>
    </xf>
    <xf numFmtId="170" fontId="0" fillId="0" borderId="0" xfId="0" applyNumberFormat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Fill="1" applyAlignment="1">
      <alignment horizontal="center" vertical="center"/>
    </xf>
    <xf numFmtId="167" fontId="0" fillId="0" borderId="0" xfId="0" applyNumberFormat="1" applyFill="1" applyAlignment="1">
      <alignment horizontal="center" vertical="center"/>
    </xf>
    <xf numFmtId="167" fontId="3" fillId="0" borderId="0" xfId="0" applyNumberFormat="1" applyFont="1" applyFill="1" applyAlignment="1">
      <alignment horizontal="center"/>
    </xf>
    <xf numFmtId="0" fontId="0" fillId="0" borderId="0" xfId="0" applyFill="1" applyAlignment="1">
      <alignment horizontal="center"/>
    </xf>
    <xf numFmtId="164" fontId="0" fillId="0" borderId="0" xfId="0" applyNumberFormat="1" applyFill="1" applyAlignment="1">
      <alignment horizontal="center"/>
    </xf>
    <xf numFmtId="0" fontId="7" fillId="0" borderId="0" xfId="0" applyFont="1" applyAlignment="1">
      <alignment horizontal="center"/>
    </xf>
    <xf numFmtId="167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170" fontId="3" fillId="0" borderId="0" xfId="0" applyNumberFormat="1" applyFont="1" applyAlignment="1">
      <alignment horizontal="center"/>
    </xf>
    <xf numFmtId="0" fontId="0" fillId="0" borderId="0" xfId="0" applyFill="1" applyAlignment="1">
      <alignment horizontal="left" vertical="center"/>
    </xf>
    <xf numFmtId="171" fontId="0" fillId="0" borderId="0" xfId="0" applyNumberFormat="1" applyAlignment="1">
      <alignment horizontal="center"/>
    </xf>
    <xf numFmtId="17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3" fillId="0" borderId="0" xfId="0" applyNumberFormat="1" applyFont="1" applyAlignment="1">
      <alignment horizontal="center"/>
    </xf>
    <xf numFmtId="0" fontId="0" fillId="0" borderId="0" xfId="0" applyNumberFormat="1"/>
    <xf numFmtId="0" fontId="0" fillId="0" borderId="0" xfId="0" applyNumberFormat="1" applyAlignment="1">
      <alignment horizontal="center"/>
    </xf>
    <xf numFmtId="0" fontId="10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11" fillId="0" borderId="0" xfId="0" applyFont="1" applyAlignment="1">
      <alignment horizontal="center"/>
    </xf>
    <xf numFmtId="170" fontId="11" fillId="0" borderId="0" xfId="0" applyNumberFormat="1" applyFont="1" applyAlignment="1">
      <alignment horizontal="right"/>
    </xf>
    <xf numFmtId="0" fontId="11" fillId="0" borderId="0" xfId="0" applyFont="1" applyAlignment="1">
      <alignment horizontal="right"/>
    </xf>
    <xf numFmtId="167" fontId="0" fillId="0" borderId="0" xfId="0" applyNumberFormat="1" applyFont="1" applyFill="1" applyAlignment="1">
      <alignment horizontal="center"/>
    </xf>
    <xf numFmtId="0" fontId="0" fillId="0" borderId="0" xfId="0" applyFont="1" applyFill="1" applyAlignment="1">
      <alignment horizontal="center" vertical="center"/>
    </xf>
    <xf numFmtId="170" fontId="11" fillId="0" borderId="0" xfId="0" applyNumberFormat="1" applyFont="1" applyAlignment="1">
      <alignment horizontal="center"/>
    </xf>
    <xf numFmtId="2" fontId="11" fillId="0" borderId="0" xfId="0" applyNumberFormat="1" applyFont="1" applyAlignment="1">
      <alignment horizontal="center"/>
    </xf>
    <xf numFmtId="170" fontId="0" fillId="0" borderId="0" xfId="0" applyNumberFormat="1" applyFill="1" applyAlignment="1">
      <alignment horizontal="center" vertical="center"/>
    </xf>
    <xf numFmtId="170" fontId="11" fillId="0" borderId="0" xfId="0" applyNumberFormat="1" applyFont="1" applyFill="1" applyAlignment="1">
      <alignment horizontal="center" vertical="center"/>
    </xf>
    <xf numFmtId="171" fontId="11" fillId="0" borderId="0" xfId="0" applyNumberFormat="1" applyFont="1" applyAlignment="1">
      <alignment horizontal="center"/>
    </xf>
    <xf numFmtId="0" fontId="7" fillId="0" borderId="0" xfId="0" applyFont="1"/>
    <xf numFmtId="171" fontId="7" fillId="0" borderId="0" xfId="0" applyNumberFormat="1" applyFont="1"/>
    <xf numFmtId="171" fontId="0" fillId="0" borderId="0" xfId="0" applyNumberFormat="1" applyFont="1" applyAlignment="1">
      <alignment horizontal="right"/>
    </xf>
    <xf numFmtId="2" fontId="0" fillId="0" borderId="0" xfId="0" applyNumberFormat="1"/>
    <xf numFmtId="173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2" fillId="0" borderId="0" xfId="0" applyFont="1" applyAlignment="1">
      <alignment horizontal="center"/>
    </xf>
    <xf numFmtId="2" fontId="1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172" fontId="7" fillId="0" borderId="0" xfId="0" applyNumberFormat="1" applyFont="1" applyAlignment="1">
      <alignment horizontal="center"/>
    </xf>
    <xf numFmtId="165" fontId="0" fillId="0" borderId="0" xfId="0" applyNumberFormat="1" applyFill="1" applyAlignment="1">
      <alignment horizontal="center" vertical="center"/>
    </xf>
    <xf numFmtId="166" fontId="0" fillId="0" borderId="0" xfId="0" applyNumberFormat="1" applyFill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165" fontId="3" fillId="0" borderId="0" xfId="0" applyNumberFormat="1" applyFont="1" applyFill="1" applyAlignment="1">
      <alignment horizontal="center"/>
    </xf>
    <xf numFmtId="169" fontId="0" fillId="0" borderId="0" xfId="0" applyNumberFormat="1" applyFill="1" applyAlignment="1">
      <alignment horizontal="center" vertical="center"/>
    </xf>
    <xf numFmtId="169" fontId="3" fillId="0" borderId="0" xfId="0" applyNumberFormat="1" applyFont="1" applyFill="1" applyAlignment="1">
      <alignment horizontal="center"/>
    </xf>
    <xf numFmtId="174" fontId="3" fillId="0" borderId="0" xfId="0" applyNumberFormat="1" applyFont="1" applyFill="1" applyAlignment="1">
      <alignment horizontal="center"/>
    </xf>
    <xf numFmtId="165" fontId="3" fillId="0" borderId="0" xfId="0" applyNumberFormat="1" applyFont="1" applyFill="1" applyAlignment="1">
      <alignment horizontal="center" vertical="center"/>
    </xf>
    <xf numFmtId="165" fontId="0" fillId="0" borderId="0" xfId="0" applyNumberFormat="1" applyFont="1" applyFill="1" applyAlignment="1">
      <alignment horizontal="center"/>
    </xf>
    <xf numFmtId="0" fontId="0" fillId="0" borderId="0" xfId="0" applyFont="1" applyFill="1" applyAlignment="1">
      <alignment horizontal="center"/>
    </xf>
    <xf numFmtId="169" fontId="0" fillId="0" borderId="0" xfId="0" applyNumberFormat="1" applyFill="1" applyAlignment="1">
      <alignment horizontal="center"/>
    </xf>
    <xf numFmtId="168" fontId="0" fillId="0" borderId="0" xfId="0" applyNumberFormat="1" applyFill="1" applyAlignment="1">
      <alignment horizontal="center"/>
    </xf>
    <xf numFmtId="168" fontId="0" fillId="0" borderId="0" xfId="0" applyNumberFormat="1" applyFill="1" applyAlignment="1">
      <alignment horizontal="center" vertical="center"/>
    </xf>
    <xf numFmtId="165" fontId="0" fillId="0" borderId="0" xfId="0" applyNumberFormat="1" applyFill="1" applyAlignment="1">
      <alignment horizontal="center"/>
    </xf>
    <xf numFmtId="10" fontId="0" fillId="0" borderId="0" xfId="0" applyNumberFormat="1" applyFont="1" applyFill="1" applyAlignment="1">
      <alignment horizontal="center"/>
    </xf>
    <xf numFmtId="165" fontId="0" fillId="0" borderId="0" xfId="0" applyNumberFormat="1" applyAlignment="1">
      <alignment horizontal="center"/>
    </xf>
    <xf numFmtId="167" fontId="0" fillId="0" borderId="0" xfId="0" applyNumberFormat="1" applyAlignment="1">
      <alignment horizontal="center"/>
    </xf>
    <xf numFmtId="0" fontId="6" fillId="0" borderId="0" xfId="0" applyFont="1" applyAlignment="1">
      <alignment horizontal="center"/>
    </xf>
    <xf numFmtId="167" fontId="11" fillId="0" borderId="0" xfId="0" applyNumberFormat="1" applyFont="1" applyAlignment="1">
      <alignment horizontal="center"/>
    </xf>
    <xf numFmtId="167" fontId="12" fillId="0" borderId="0" xfId="0" applyNumberFormat="1" applyFont="1" applyAlignment="1">
      <alignment horizontal="center"/>
    </xf>
    <xf numFmtId="167" fontId="0" fillId="0" borderId="0" xfId="0" applyNumberFormat="1" applyFont="1" applyAlignment="1">
      <alignment horizontal="center"/>
    </xf>
    <xf numFmtId="2" fontId="0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  <xf numFmtId="165" fontId="0" fillId="0" borderId="0" xfId="0" applyNumberFormat="1" applyAlignment="1"/>
    <xf numFmtId="165" fontId="0" fillId="0" borderId="0" xfId="0" applyNumberFormat="1" applyAlignment="1">
      <alignment horizontal="right"/>
    </xf>
    <xf numFmtId="1" fontId="11" fillId="0" borderId="0" xfId="0" applyNumberFormat="1" applyFont="1" applyAlignment="1">
      <alignment horizontal="center"/>
    </xf>
    <xf numFmtId="0" fontId="11" fillId="0" borderId="0" xfId="0" applyFont="1"/>
    <xf numFmtId="1" fontId="11" fillId="0" borderId="0" xfId="0" applyNumberFormat="1" applyFont="1" applyAlignment="1">
      <alignment horizontal="right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 vertical="center"/>
    </xf>
    <xf numFmtId="2" fontId="0" fillId="0" borderId="1" xfId="0" applyNumberFormat="1" applyBorder="1" applyAlignment="1">
      <alignment horizontal="center"/>
    </xf>
    <xf numFmtId="0" fontId="10" fillId="0" borderId="0" xfId="0" applyFont="1" applyAlignment="1">
      <alignment horizontal="center" vertical="center"/>
    </xf>
    <xf numFmtId="167" fontId="0" fillId="0" borderId="0" xfId="0" applyNumberFormat="1" applyFill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Fill="1" applyAlignment="1">
      <alignment horizontal="center"/>
    </xf>
  </cellXfs>
  <cellStyles count="30"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theme" Target="theme/theme1.xml"/><Relationship Id="rId12" Type="http://schemas.openxmlformats.org/officeDocument/2006/relationships/styles" Target="styles.xml"/><Relationship Id="rId13" Type="http://schemas.openxmlformats.org/officeDocument/2006/relationships/sharedStrings" Target="sharedStrings.xml"/><Relationship Id="rId14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Relationship Id="rId10" Type="http://schemas.openxmlformats.org/officeDocument/2006/relationships/worksheet" Target="worksheets/sheet10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2"/>
  <sheetViews>
    <sheetView workbookViewId="0"/>
  </sheetViews>
  <sheetFormatPr baseColWidth="10" defaultRowHeight="14" x14ac:dyDescent="0.15"/>
  <sheetData>
    <row r="1" spans="1:2" x14ac:dyDescent="0.15">
      <c r="A1" s="10" t="s">
        <v>126</v>
      </c>
      <c r="B1" s="10" t="s">
        <v>127</v>
      </c>
    </row>
    <row r="2" spans="1:2" x14ac:dyDescent="0.15">
      <c r="A2" s="11" t="s">
        <v>20</v>
      </c>
      <c r="B2" s="11" t="s">
        <v>20</v>
      </c>
    </row>
    <row r="3" spans="1:2" x14ac:dyDescent="0.15">
      <c r="A3" s="11" t="s">
        <v>22</v>
      </c>
      <c r="B3" s="11" t="s">
        <v>22</v>
      </c>
    </row>
    <row r="4" spans="1:2" x14ac:dyDescent="0.15">
      <c r="A4" s="11" t="s">
        <v>24</v>
      </c>
      <c r="B4" s="11" t="s">
        <v>24</v>
      </c>
    </row>
    <row r="5" spans="1:2" x14ac:dyDescent="0.15">
      <c r="A5" s="11" t="s">
        <v>42</v>
      </c>
      <c r="B5" s="11" t="s">
        <v>26</v>
      </c>
    </row>
    <row r="6" spans="1:2" x14ac:dyDescent="0.15">
      <c r="A6" s="11" t="s">
        <v>36</v>
      </c>
      <c r="B6" s="11" t="s">
        <v>28</v>
      </c>
    </row>
    <row r="7" spans="1:2" x14ac:dyDescent="0.15">
      <c r="A7" s="11" t="s">
        <v>44</v>
      </c>
      <c r="B7" s="11" t="s">
        <v>30</v>
      </c>
    </row>
    <row r="8" spans="1:2" x14ac:dyDescent="0.15">
      <c r="A8" s="11" t="s">
        <v>26</v>
      </c>
      <c r="B8" s="11" t="s">
        <v>32</v>
      </c>
    </row>
    <row r="9" spans="1:2" x14ac:dyDescent="0.15">
      <c r="A9" s="11" t="s">
        <v>46</v>
      </c>
      <c r="B9" s="11" t="s">
        <v>34</v>
      </c>
    </row>
    <row r="10" spans="1:2" x14ac:dyDescent="0.15">
      <c r="A10" s="11" t="s">
        <v>48</v>
      </c>
      <c r="B10" s="11" t="s">
        <v>36</v>
      </c>
    </row>
    <row r="11" spans="1:2" x14ac:dyDescent="0.15">
      <c r="A11" s="11" t="s">
        <v>28</v>
      </c>
      <c r="B11" s="11" t="s">
        <v>38</v>
      </c>
    </row>
    <row r="12" spans="1:2" x14ac:dyDescent="0.15">
      <c r="A12" s="11" t="s">
        <v>30</v>
      </c>
      <c r="B12" s="11" t="s">
        <v>40</v>
      </c>
    </row>
    <row r="13" spans="1:2" x14ac:dyDescent="0.15">
      <c r="A13" s="11" t="s">
        <v>32</v>
      </c>
      <c r="B13" s="11" t="s">
        <v>42</v>
      </c>
    </row>
    <row r="14" spans="1:2" x14ac:dyDescent="0.15">
      <c r="A14" s="11" t="s">
        <v>50</v>
      </c>
      <c r="B14" s="11" t="s">
        <v>44</v>
      </c>
    </row>
    <row r="15" spans="1:2" x14ac:dyDescent="0.15">
      <c r="A15" s="11" t="s">
        <v>34</v>
      </c>
      <c r="B15" s="11" t="s">
        <v>46</v>
      </c>
    </row>
    <row r="16" spans="1:2" x14ac:dyDescent="0.15">
      <c r="A16" s="11" t="s">
        <v>54</v>
      </c>
      <c r="B16" s="11" t="s">
        <v>48</v>
      </c>
    </row>
    <row r="17" spans="1:2" x14ac:dyDescent="0.15">
      <c r="A17" s="11" t="s">
        <v>56</v>
      </c>
      <c r="B17" s="11" t="s">
        <v>50</v>
      </c>
    </row>
    <row r="18" spans="1:2" x14ac:dyDescent="0.15">
      <c r="A18" s="11" t="s">
        <v>58</v>
      </c>
      <c r="B18" s="11" t="s">
        <v>52</v>
      </c>
    </row>
    <row r="19" spans="1:2" x14ac:dyDescent="0.15">
      <c r="A19" s="11" t="s">
        <v>52</v>
      </c>
      <c r="B19" s="11" t="s">
        <v>54</v>
      </c>
    </row>
    <row r="20" spans="1:2" x14ac:dyDescent="0.15">
      <c r="A20" s="11" t="s">
        <v>64</v>
      </c>
      <c r="B20" s="11" t="s">
        <v>56</v>
      </c>
    </row>
    <row r="21" spans="1:2" x14ac:dyDescent="0.15">
      <c r="A21" s="11" t="s">
        <v>62</v>
      </c>
      <c r="B21" s="11" t="s">
        <v>58</v>
      </c>
    </row>
    <row r="22" spans="1:2" x14ac:dyDescent="0.15">
      <c r="A22" s="11" t="s">
        <v>70</v>
      </c>
      <c r="B22" s="11" t="s">
        <v>60</v>
      </c>
    </row>
    <row r="23" spans="1:2" x14ac:dyDescent="0.15">
      <c r="A23" s="11" t="s">
        <v>72</v>
      </c>
      <c r="B23" s="11" t="s">
        <v>62</v>
      </c>
    </row>
    <row r="24" spans="1:2" x14ac:dyDescent="0.15">
      <c r="A24" s="11" t="s">
        <v>74</v>
      </c>
      <c r="B24" s="11" t="s">
        <v>64</v>
      </c>
    </row>
    <row r="25" spans="1:2" x14ac:dyDescent="0.15">
      <c r="A25" s="11" t="s">
        <v>76</v>
      </c>
      <c r="B25" s="11" t="s">
        <v>66</v>
      </c>
    </row>
    <row r="26" spans="1:2" x14ac:dyDescent="0.15">
      <c r="A26" s="11" t="s">
        <v>78</v>
      </c>
      <c r="B26" s="11" t="s">
        <v>68</v>
      </c>
    </row>
    <row r="27" spans="1:2" x14ac:dyDescent="0.15">
      <c r="A27" s="11" t="s">
        <v>38</v>
      </c>
      <c r="B27" s="11" t="s">
        <v>70</v>
      </c>
    </row>
    <row r="28" spans="1:2" x14ac:dyDescent="0.15">
      <c r="A28" s="11" t="s">
        <v>60</v>
      </c>
      <c r="B28" s="11" t="s">
        <v>72</v>
      </c>
    </row>
    <row r="29" spans="1:2" x14ac:dyDescent="0.15">
      <c r="A29" s="11" t="s">
        <v>68</v>
      </c>
      <c r="B29" s="11" t="s">
        <v>74</v>
      </c>
    </row>
    <row r="30" spans="1:2" x14ac:dyDescent="0.15">
      <c r="A30" s="11" t="s">
        <v>66</v>
      </c>
      <c r="B30" s="11" t="s">
        <v>76</v>
      </c>
    </row>
    <row r="31" spans="1:2" x14ac:dyDescent="0.15">
      <c r="A31" s="11" t="s">
        <v>40</v>
      </c>
      <c r="B31" s="11" t="s">
        <v>78</v>
      </c>
    </row>
    <row r="32" spans="1:2" x14ac:dyDescent="0.15">
      <c r="A32" s="11" t="s">
        <v>96</v>
      </c>
      <c r="B32" s="11" t="s">
        <v>96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3"/>
  <sheetViews>
    <sheetView workbookViewId="0">
      <selection activeCell="I1" sqref="I1"/>
    </sheetView>
  </sheetViews>
  <sheetFormatPr baseColWidth="10" defaultRowHeight="14" x14ac:dyDescent="0.15"/>
  <cols>
    <col min="1" max="1" width="14.1640625" style="39" customWidth="1"/>
    <col min="2" max="2" width="15.83203125" style="25" customWidth="1"/>
    <col min="3" max="4" width="15.33203125" style="25" customWidth="1"/>
    <col min="5" max="5" width="14.1640625" style="25" customWidth="1"/>
    <col min="6" max="6" width="10.83203125" style="25"/>
    <col min="9" max="9" width="15.83203125" style="55" customWidth="1"/>
    <col min="10" max="12" width="10.83203125" style="55"/>
  </cols>
  <sheetData>
    <row r="1" spans="1:28" x14ac:dyDescent="0.15">
      <c r="B1" s="25" t="s">
        <v>188</v>
      </c>
      <c r="C1" s="25" t="s">
        <v>121</v>
      </c>
      <c r="D1" s="25" t="s">
        <v>151</v>
      </c>
      <c r="E1" s="25" t="s">
        <v>189</v>
      </c>
      <c r="F1" s="25" t="s">
        <v>190</v>
      </c>
      <c r="I1" s="6" t="s">
        <v>198</v>
      </c>
      <c r="J1" s="55" t="s">
        <v>194</v>
      </c>
      <c r="K1" s="55" t="s">
        <v>195</v>
      </c>
      <c r="L1" s="55" t="s">
        <v>196</v>
      </c>
    </row>
    <row r="2" spans="1:28" x14ac:dyDescent="0.15">
      <c r="A2" s="28" t="s">
        <v>19</v>
      </c>
      <c r="B2" s="60">
        <v>10699.811264630474</v>
      </c>
      <c r="C2" s="79">
        <v>1113</v>
      </c>
      <c r="D2" s="78">
        <v>4.9599999999999795</v>
      </c>
      <c r="E2" s="78">
        <v>9.3614059621072272</v>
      </c>
      <c r="F2" s="78">
        <v>4.4014059621072477</v>
      </c>
      <c r="I2" s="55" t="s">
        <v>19</v>
      </c>
      <c r="J2" s="79">
        <v>1113</v>
      </c>
      <c r="K2" s="55">
        <v>331</v>
      </c>
      <c r="L2" s="55">
        <v>2443</v>
      </c>
      <c r="M2" s="31" t="str">
        <f t="shared" ref="M2:M31" si="0">IF(J2&gt;K2,"T","F")</f>
        <v>T</v>
      </c>
      <c r="N2" s="31" t="str">
        <f t="shared" ref="N2:N31" si="1">IF(J2&lt;L2,"T","F")</f>
        <v>T</v>
      </c>
      <c r="O2" s="31"/>
      <c r="Q2" s="31"/>
      <c r="R2" s="79"/>
      <c r="X2" s="78"/>
      <c r="Z2" s="78"/>
      <c r="AB2" s="86"/>
    </row>
    <row r="3" spans="1:28" x14ac:dyDescent="0.15">
      <c r="A3" s="28" t="s">
        <v>27</v>
      </c>
      <c r="B3" s="60">
        <v>10446.214664869174</v>
      </c>
      <c r="C3" s="79">
        <v>558</v>
      </c>
      <c r="D3" s="78">
        <v>2.8599999999999852</v>
      </c>
      <c r="E3" s="78">
        <v>4.4928301428210773</v>
      </c>
      <c r="F3" s="78">
        <v>1.6328301428210921</v>
      </c>
      <c r="I3" s="56" t="s">
        <v>27</v>
      </c>
      <c r="J3" s="82">
        <v>558</v>
      </c>
      <c r="K3" s="56">
        <v>23</v>
      </c>
      <c r="L3" s="56">
        <v>175</v>
      </c>
      <c r="M3" s="31" t="str">
        <f t="shared" si="0"/>
        <v>T</v>
      </c>
      <c r="N3" s="57" t="str">
        <f t="shared" si="1"/>
        <v>F</v>
      </c>
      <c r="O3" s="31"/>
      <c r="Q3" s="31"/>
      <c r="R3" s="79"/>
      <c r="X3" s="78"/>
      <c r="Z3" s="78"/>
      <c r="AB3" s="86"/>
    </row>
    <row r="4" spans="1:28" x14ac:dyDescent="0.15">
      <c r="A4" s="28" t="s">
        <v>21</v>
      </c>
      <c r="B4" s="60">
        <v>8940.1768614291486</v>
      </c>
      <c r="C4" s="79">
        <v>691</v>
      </c>
      <c r="D4" s="78">
        <v>1.25</v>
      </c>
      <c r="E4" s="78">
        <v>4.8924315693270728</v>
      </c>
      <c r="F4" s="78">
        <v>3.6424315693270728</v>
      </c>
      <c r="I4" s="55" t="s">
        <v>21</v>
      </c>
      <c r="J4" s="79">
        <v>691</v>
      </c>
      <c r="K4" s="55">
        <v>29</v>
      </c>
      <c r="L4" s="55">
        <v>2185</v>
      </c>
      <c r="M4" s="31" t="str">
        <f t="shared" si="0"/>
        <v>T</v>
      </c>
      <c r="N4" s="31" t="str">
        <f t="shared" si="1"/>
        <v>T</v>
      </c>
      <c r="O4" s="31"/>
      <c r="Q4" s="31"/>
      <c r="R4" s="79"/>
      <c r="X4" s="78"/>
      <c r="Z4" s="78"/>
      <c r="AB4" s="86"/>
    </row>
    <row r="5" spans="1:28" x14ac:dyDescent="0.15">
      <c r="A5" s="28" t="s">
        <v>29</v>
      </c>
      <c r="B5" s="60">
        <v>6359.0902325989218</v>
      </c>
      <c r="C5" s="79">
        <v>2196</v>
      </c>
      <c r="D5" s="78">
        <v>2.2599999999999909</v>
      </c>
      <c r="E5" s="78">
        <v>13.031251020855279</v>
      </c>
      <c r="F5" s="78">
        <v>10.771251020855289</v>
      </c>
      <c r="I5" s="55" t="s">
        <v>29</v>
      </c>
      <c r="J5" s="79">
        <v>2196</v>
      </c>
      <c r="K5" s="55">
        <v>1053</v>
      </c>
      <c r="L5" s="55">
        <v>7833</v>
      </c>
      <c r="M5" s="31" t="str">
        <f t="shared" si="0"/>
        <v>T</v>
      </c>
      <c r="N5" s="31" t="str">
        <f t="shared" si="1"/>
        <v>T</v>
      </c>
      <c r="O5" s="31"/>
      <c r="Q5" s="31"/>
      <c r="R5" s="79"/>
      <c r="X5" s="78"/>
      <c r="Z5" s="78"/>
      <c r="AB5" s="86"/>
    </row>
    <row r="6" spans="1:28" x14ac:dyDescent="0.15">
      <c r="A6" s="28" t="s">
        <v>31</v>
      </c>
      <c r="B6" s="60">
        <v>6329.7870548257961</v>
      </c>
      <c r="C6" s="79">
        <v>3282</v>
      </c>
      <c r="D6" s="78">
        <v>8.2699999999999818</v>
      </c>
      <c r="E6" s="78">
        <v>20.74912505127196</v>
      </c>
      <c r="F6" s="78">
        <v>12.479125051271978</v>
      </c>
      <c r="I6" s="55" t="s">
        <v>31</v>
      </c>
      <c r="J6" s="79">
        <v>3282</v>
      </c>
      <c r="K6" s="55">
        <v>699</v>
      </c>
      <c r="L6" s="55">
        <v>5240</v>
      </c>
      <c r="M6" s="31" t="str">
        <f t="shared" si="0"/>
        <v>T</v>
      </c>
      <c r="N6" s="31" t="str">
        <f t="shared" si="1"/>
        <v>T</v>
      </c>
      <c r="O6" s="31"/>
      <c r="Q6" s="31"/>
      <c r="R6" s="79"/>
      <c r="X6" s="78"/>
      <c r="Z6" s="78"/>
      <c r="AB6" s="86"/>
    </row>
    <row r="7" spans="1:28" x14ac:dyDescent="0.15">
      <c r="A7" s="28" t="s">
        <v>35</v>
      </c>
      <c r="B7" s="60">
        <v>4631.5296244461551</v>
      </c>
      <c r="C7" s="79">
        <v>4692</v>
      </c>
      <c r="D7" s="78">
        <v>1.25</v>
      </c>
      <c r="E7" s="78">
        <v>23.008944247675458</v>
      </c>
      <c r="F7" s="78">
        <v>21.758944247675458</v>
      </c>
      <c r="I7" s="55" t="s">
        <v>35</v>
      </c>
      <c r="J7" s="79">
        <v>4692</v>
      </c>
      <c r="K7" s="55">
        <v>2280</v>
      </c>
      <c r="L7" s="55">
        <v>16860</v>
      </c>
      <c r="M7" s="31" t="str">
        <f t="shared" si="0"/>
        <v>T</v>
      </c>
      <c r="N7" s="31" t="str">
        <f t="shared" si="1"/>
        <v>T</v>
      </c>
      <c r="O7" s="31"/>
      <c r="Q7" s="31"/>
      <c r="R7" s="79"/>
      <c r="X7" s="78"/>
      <c r="Z7" s="78"/>
      <c r="AB7" s="86"/>
    </row>
    <row r="8" spans="1:28" x14ac:dyDescent="0.15">
      <c r="A8" s="28" t="s">
        <v>37</v>
      </c>
      <c r="B8" s="60">
        <v>4534.351677084851</v>
      </c>
      <c r="C8" s="79">
        <v>10383</v>
      </c>
      <c r="D8" s="78">
        <v>15.169999999999959</v>
      </c>
      <c r="E8" s="78">
        <v>53.704571797270773</v>
      </c>
      <c r="F8" s="78">
        <v>38.534571797270814</v>
      </c>
      <c r="I8" s="56" t="s">
        <v>37</v>
      </c>
      <c r="J8" s="82">
        <v>10383</v>
      </c>
      <c r="K8" s="56">
        <v>1196</v>
      </c>
      <c r="L8" s="56">
        <v>8971</v>
      </c>
      <c r="M8" s="31" t="str">
        <f t="shared" si="0"/>
        <v>T</v>
      </c>
      <c r="N8" s="57" t="str">
        <f t="shared" si="1"/>
        <v>F</v>
      </c>
      <c r="O8" s="31"/>
      <c r="Q8" s="31"/>
      <c r="R8" s="79"/>
      <c r="X8" s="78"/>
      <c r="Z8" s="78"/>
      <c r="AB8" s="86"/>
    </row>
    <row r="9" spans="1:28" x14ac:dyDescent="0.15">
      <c r="A9" s="28" t="s">
        <v>25</v>
      </c>
      <c r="B9" s="60">
        <v>4472.480765717828</v>
      </c>
      <c r="C9" s="79">
        <v>3878</v>
      </c>
      <c r="D9" s="78">
        <v>-2.4000000000000057</v>
      </c>
      <c r="E9" s="78">
        <v>17.089925087762538</v>
      </c>
      <c r="F9" s="78">
        <v>19.489925087762543</v>
      </c>
      <c r="I9" s="55" t="s">
        <v>25</v>
      </c>
      <c r="J9" s="79">
        <v>3878</v>
      </c>
      <c r="K9" s="55">
        <v>1437</v>
      </c>
      <c r="L9" s="55">
        <v>10745</v>
      </c>
      <c r="M9" s="31" t="str">
        <f t="shared" si="0"/>
        <v>T</v>
      </c>
      <c r="N9" s="31" t="str">
        <f t="shared" si="1"/>
        <v>T</v>
      </c>
      <c r="O9" s="31"/>
      <c r="Q9" s="31"/>
      <c r="R9" s="79"/>
      <c r="X9" s="78"/>
      <c r="Z9" s="78"/>
      <c r="AB9" s="86"/>
    </row>
    <row r="10" spans="1:28" x14ac:dyDescent="0.15">
      <c r="A10" s="28" t="s">
        <v>33</v>
      </c>
      <c r="B10" s="60">
        <v>4197.9707013332836</v>
      </c>
      <c r="C10" s="79">
        <v>4785</v>
      </c>
      <c r="D10" s="78">
        <v>1.2800000000000011</v>
      </c>
      <c r="E10" s="78">
        <v>22.348028083725694</v>
      </c>
      <c r="F10" s="78">
        <v>21.068028083725693</v>
      </c>
      <c r="I10" s="56" t="s">
        <v>33</v>
      </c>
      <c r="J10" s="82">
        <v>4785</v>
      </c>
      <c r="K10" s="56">
        <v>546</v>
      </c>
      <c r="L10" s="56">
        <v>4106</v>
      </c>
      <c r="M10" s="31" t="str">
        <f t="shared" si="0"/>
        <v>T</v>
      </c>
      <c r="N10" s="57" t="str">
        <f t="shared" si="1"/>
        <v>F</v>
      </c>
      <c r="O10" s="31"/>
      <c r="Q10" s="31"/>
      <c r="R10" s="79"/>
      <c r="X10" s="78"/>
      <c r="Z10" s="78"/>
      <c r="AB10" s="86"/>
    </row>
    <row r="11" spans="1:28" x14ac:dyDescent="0.15">
      <c r="A11" s="28" t="s">
        <v>43</v>
      </c>
      <c r="B11" s="60">
        <v>4010.9451372388589</v>
      </c>
      <c r="C11" s="79">
        <v>3181</v>
      </c>
      <c r="D11" s="78">
        <v>11.220000000000013</v>
      </c>
      <c r="E11" s="78">
        <v>18.540041020559727</v>
      </c>
      <c r="F11" s="78">
        <v>7.3200410205597137</v>
      </c>
      <c r="I11" s="55" t="s">
        <v>43</v>
      </c>
      <c r="J11" s="79">
        <v>3181</v>
      </c>
      <c r="K11" s="55">
        <v>1342</v>
      </c>
      <c r="L11" s="55">
        <v>10100</v>
      </c>
      <c r="M11" s="31" t="str">
        <f t="shared" si="0"/>
        <v>T</v>
      </c>
      <c r="N11" s="31" t="str">
        <f t="shared" si="1"/>
        <v>T</v>
      </c>
      <c r="O11" s="31"/>
      <c r="Q11" s="31"/>
      <c r="R11" s="79"/>
      <c r="X11" s="78"/>
      <c r="Z11" s="78"/>
      <c r="AB11" s="86"/>
    </row>
    <row r="12" spans="1:28" x14ac:dyDescent="0.15">
      <c r="A12" s="28" t="s">
        <v>45</v>
      </c>
      <c r="B12" s="60">
        <v>3285.227394651431</v>
      </c>
      <c r="C12" s="79">
        <v>3616</v>
      </c>
      <c r="D12" s="78">
        <v>0.33999999999997499</v>
      </c>
      <c r="E12" s="78">
        <v>15.18828824679926</v>
      </c>
      <c r="F12" s="78">
        <v>14.848288246799285</v>
      </c>
      <c r="I12" s="55" t="s">
        <v>45</v>
      </c>
      <c r="J12" s="79">
        <v>3616</v>
      </c>
      <c r="K12" s="55">
        <v>1209</v>
      </c>
      <c r="L12" s="55">
        <v>9070</v>
      </c>
      <c r="M12" s="31" t="str">
        <f t="shared" si="0"/>
        <v>T</v>
      </c>
      <c r="N12" s="31" t="str">
        <f t="shared" si="1"/>
        <v>T</v>
      </c>
      <c r="O12" s="31"/>
      <c r="Q12" s="31"/>
      <c r="R12" s="79"/>
      <c r="X12" s="78"/>
      <c r="Z12" s="78"/>
      <c r="AB12" s="86"/>
    </row>
    <row r="13" spans="1:28" x14ac:dyDescent="0.15">
      <c r="A13" s="28" t="s">
        <v>47</v>
      </c>
      <c r="B13" s="60">
        <v>3191.9063007761138</v>
      </c>
      <c r="C13" s="79">
        <v>5766</v>
      </c>
      <c r="D13" s="78">
        <v>8.8700000000000045</v>
      </c>
      <c r="E13" s="78">
        <v>26.834660304269761</v>
      </c>
      <c r="F13" s="78">
        <v>17.964660304269756</v>
      </c>
      <c r="I13" s="55" t="s">
        <v>47</v>
      </c>
      <c r="J13" s="79">
        <v>5766</v>
      </c>
      <c r="K13" s="55">
        <v>1129</v>
      </c>
      <c r="L13" s="55">
        <v>8505</v>
      </c>
      <c r="M13" s="31" t="str">
        <f t="shared" si="0"/>
        <v>T</v>
      </c>
      <c r="N13" s="31" t="str">
        <f t="shared" si="1"/>
        <v>T</v>
      </c>
      <c r="O13" s="31"/>
      <c r="Q13" s="31"/>
      <c r="R13" s="79"/>
      <c r="X13" s="78"/>
      <c r="Z13" s="78"/>
      <c r="AB13" s="86"/>
    </row>
    <row r="14" spans="1:28" x14ac:dyDescent="0.15">
      <c r="A14" s="28" t="s">
        <v>61</v>
      </c>
      <c r="B14" s="60">
        <v>2935.3331401335204</v>
      </c>
      <c r="C14" s="79">
        <v>1503</v>
      </c>
      <c r="D14" s="78">
        <v>3.1499999999999915</v>
      </c>
      <c r="E14" s="78">
        <v>8.4829684234234151</v>
      </c>
      <c r="F14" s="78">
        <v>5.3329684234234236</v>
      </c>
      <c r="I14" s="55" t="s">
        <v>61</v>
      </c>
      <c r="J14" s="79">
        <v>1503</v>
      </c>
      <c r="K14" s="55">
        <v>1246</v>
      </c>
      <c r="L14" s="55">
        <v>9171</v>
      </c>
      <c r="M14" s="31" t="str">
        <f t="shared" si="0"/>
        <v>T</v>
      </c>
      <c r="N14" s="31" t="str">
        <f t="shared" si="1"/>
        <v>T</v>
      </c>
      <c r="O14" s="31"/>
      <c r="Q14" s="31"/>
      <c r="R14" s="79"/>
      <c r="X14" s="78"/>
      <c r="Z14" s="78"/>
      <c r="AB14" s="86"/>
    </row>
    <row r="15" spans="1:28" x14ac:dyDescent="0.15">
      <c r="A15" s="28" t="s">
        <v>69</v>
      </c>
      <c r="B15" s="60">
        <v>2881.5308115748089</v>
      </c>
      <c r="C15" s="79">
        <v>1451</v>
      </c>
      <c r="D15" s="78">
        <v>7.7800000000000011</v>
      </c>
      <c r="E15" s="78">
        <v>11.180934984742521</v>
      </c>
      <c r="F15" s="78">
        <v>3.4009349847425199</v>
      </c>
      <c r="I15" s="40" t="s">
        <v>69</v>
      </c>
      <c r="J15" s="81">
        <v>1451</v>
      </c>
      <c r="K15" s="40">
        <v>1802</v>
      </c>
      <c r="L15" s="40">
        <v>13449</v>
      </c>
      <c r="M15" s="46" t="str">
        <f t="shared" si="0"/>
        <v>F</v>
      </c>
      <c r="N15" s="31" t="str">
        <f t="shared" si="1"/>
        <v>T</v>
      </c>
      <c r="O15" s="31"/>
      <c r="Q15" s="31"/>
      <c r="R15" s="79"/>
      <c r="X15" s="78"/>
      <c r="Z15" s="78"/>
      <c r="AB15" s="86"/>
    </row>
    <row r="16" spans="1:28" x14ac:dyDescent="0.15">
      <c r="A16" s="28" t="s">
        <v>23</v>
      </c>
      <c r="B16" s="60">
        <v>2831.2389305786483</v>
      </c>
      <c r="C16" s="79">
        <v>4637</v>
      </c>
      <c r="D16" s="78">
        <v>-5.7999999999999829</v>
      </c>
      <c r="E16" s="78">
        <v>13.646206222075193</v>
      </c>
      <c r="F16" s="78">
        <v>19.446206222075176</v>
      </c>
      <c r="I16" s="55" t="s">
        <v>23</v>
      </c>
      <c r="J16" s="79">
        <v>4637</v>
      </c>
      <c r="K16" s="55">
        <v>2822</v>
      </c>
      <c r="L16" s="55">
        <v>20853</v>
      </c>
      <c r="M16" s="31" t="str">
        <f t="shared" si="0"/>
        <v>T</v>
      </c>
      <c r="N16" s="31" t="str">
        <f t="shared" si="1"/>
        <v>T</v>
      </c>
      <c r="O16" s="31"/>
      <c r="Q16" s="31"/>
      <c r="R16" s="79"/>
      <c r="X16" s="78"/>
      <c r="Z16" s="78"/>
      <c r="AB16" s="86"/>
    </row>
    <row r="17" spans="1:28" x14ac:dyDescent="0.15">
      <c r="A17" s="28" t="s">
        <v>55</v>
      </c>
      <c r="B17" s="60">
        <v>2724.262320479671</v>
      </c>
      <c r="C17" s="79">
        <v>3551</v>
      </c>
      <c r="D17" s="78">
        <v>2.6299999999999955</v>
      </c>
      <c r="E17" s="78">
        <v>15.562260590909148</v>
      </c>
      <c r="F17" s="78">
        <v>12.932260590909152</v>
      </c>
      <c r="I17" s="55" t="s">
        <v>55</v>
      </c>
      <c r="J17" s="79">
        <v>3551</v>
      </c>
      <c r="K17" s="55">
        <v>3005</v>
      </c>
      <c r="L17" s="55">
        <v>22088</v>
      </c>
      <c r="M17" s="31" t="str">
        <f t="shared" si="0"/>
        <v>T</v>
      </c>
      <c r="N17" s="31" t="str">
        <f t="shared" si="1"/>
        <v>T</v>
      </c>
      <c r="O17" s="31"/>
      <c r="Q17" s="31"/>
      <c r="R17" s="79"/>
      <c r="X17" s="78"/>
      <c r="Z17" s="78"/>
      <c r="AB17" s="86"/>
    </row>
    <row r="18" spans="1:28" x14ac:dyDescent="0.15">
      <c r="A18" s="28" t="s">
        <v>39</v>
      </c>
      <c r="B18" s="60">
        <v>2668.0848311065447</v>
      </c>
      <c r="C18" s="79">
        <v>1522</v>
      </c>
      <c r="D18" s="78">
        <v>1.6359999999999992</v>
      </c>
      <c r="E18" s="78">
        <v>6.1602955139139652</v>
      </c>
      <c r="F18" s="78">
        <v>4.524295513913966</v>
      </c>
      <c r="I18" s="56" t="s">
        <v>39</v>
      </c>
      <c r="J18" s="82">
        <v>1522</v>
      </c>
      <c r="K18" s="56">
        <v>84</v>
      </c>
      <c r="L18" s="56">
        <v>635</v>
      </c>
      <c r="M18" s="31" t="str">
        <f t="shared" si="0"/>
        <v>T</v>
      </c>
      <c r="N18" s="57" t="str">
        <f t="shared" si="1"/>
        <v>F</v>
      </c>
      <c r="O18" s="31"/>
      <c r="Q18" s="31"/>
      <c r="R18" s="79"/>
      <c r="X18" s="78"/>
      <c r="Z18" s="78"/>
      <c r="AB18" s="86"/>
    </row>
    <row r="19" spans="1:28" x14ac:dyDescent="0.15">
      <c r="A19" s="28" t="s">
        <v>41</v>
      </c>
      <c r="B19" s="60">
        <v>2606.3811969137159</v>
      </c>
      <c r="C19" s="79">
        <v>2906</v>
      </c>
      <c r="D19" s="78">
        <v>25.38600000000001</v>
      </c>
      <c r="E19" s="78">
        <v>33.111204072352223</v>
      </c>
      <c r="F19" s="78">
        <v>7.7252040723522128</v>
      </c>
      <c r="I19" s="55" t="s">
        <v>41</v>
      </c>
      <c r="J19" s="79">
        <v>2906</v>
      </c>
      <c r="K19" s="55">
        <v>2262</v>
      </c>
      <c r="L19" s="55">
        <v>16701</v>
      </c>
      <c r="M19" s="31" t="str">
        <f t="shared" si="0"/>
        <v>T</v>
      </c>
      <c r="N19" s="31" t="str">
        <f t="shared" si="1"/>
        <v>T</v>
      </c>
      <c r="O19" s="31"/>
      <c r="Q19" s="31"/>
      <c r="R19" s="79"/>
      <c r="X19" s="78"/>
      <c r="Z19" s="78"/>
      <c r="AB19" s="86"/>
    </row>
    <row r="20" spans="1:28" x14ac:dyDescent="0.15">
      <c r="A20" s="28" t="s">
        <v>57</v>
      </c>
      <c r="B20" s="60">
        <v>2598.0790865708132</v>
      </c>
      <c r="C20" s="79">
        <v>3635</v>
      </c>
      <c r="D20" s="78">
        <v>4.9599999999999795</v>
      </c>
      <c r="E20" s="78">
        <v>17.058918155430149</v>
      </c>
      <c r="F20" s="78">
        <v>12.098918155430169</v>
      </c>
      <c r="I20" s="55" t="s">
        <v>57</v>
      </c>
      <c r="J20" s="79">
        <v>3635</v>
      </c>
      <c r="K20" s="55">
        <v>3578</v>
      </c>
      <c r="L20" s="55">
        <v>26335</v>
      </c>
      <c r="M20" s="31" t="str">
        <f t="shared" si="0"/>
        <v>T</v>
      </c>
      <c r="N20" s="31" t="str">
        <f t="shared" si="1"/>
        <v>T</v>
      </c>
      <c r="O20" s="31"/>
      <c r="Q20" s="31"/>
      <c r="R20" s="79"/>
      <c r="X20" s="78"/>
      <c r="Z20" s="78"/>
      <c r="AB20" s="86"/>
    </row>
    <row r="21" spans="1:28" x14ac:dyDescent="0.15">
      <c r="A21" s="28" t="s">
        <v>53</v>
      </c>
      <c r="B21" s="60">
        <v>2590.2980293275682</v>
      </c>
      <c r="C21" s="79">
        <v>3913</v>
      </c>
      <c r="D21" s="78">
        <v>5.7700000000000387</v>
      </c>
      <c r="E21" s="78">
        <v>20.335080054832133</v>
      </c>
      <c r="F21" s="78">
        <v>14.565080054832094</v>
      </c>
      <c r="I21" s="55" t="s">
        <v>53</v>
      </c>
      <c r="J21" s="79">
        <v>3913</v>
      </c>
      <c r="K21" s="55">
        <v>2525</v>
      </c>
      <c r="L21" s="55">
        <v>18631</v>
      </c>
      <c r="M21" s="31" t="str">
        <f t="shared" si="0"/>
        <v>T</v>
      </c>
      <c r="N21" s="31" t="str">
        <f t="shared" si="1"/>
        <v>T</v>
      </c>
      <c r="O21" s="31"/>
      <c r="Q21" s="31"/>
      <c r="R21" s="79"/>
      <c r="X21" s="78"/>
      <c r="Z21" s="78"/>
      <c r="AB21" s="86"/>
    </row>
    <row r="22" spans="1:28" x14ac:dyDescent="0.15">
      <c r="A22" s="28" t="s">
        <v>75</v>
      </c>
      <c r="B22" s="60">
        <v>2557.9072680780218</v>
      </c>
      <c r="C22" s="79">
        <v>248</v>
      </c>
      <c r="D22" s="78">
        <v>0.6899999999999995</v>
      </c>
      <c r="E22" s="78">
        <v>1.5828504592328301</v>
      </c>
      <c r="F22" s="78">
        <v>0.89285045923283057</v>
      </c>
      <c r="I22" s="85" t="s">
        <v>75</v>
      </c>
      <c r="J22" s="83">
        <v>248</v>
      </c>
      <c r="K22" s="85">
        <v>231</v>
      </c>
      <c r="L22" s="85">
        <v>1736</v>
      </c>
      <c r="M22" s="84" t="str">
        <f t="shared" si="0"/>
        <v>T</v>
      </c>
      <c r="N22" s="31" t="str">
        <f t="shared" si="1"/>
        <v>T</v>
      </c>
      <c r="O22" s="31"/>
      <c r="Q22" s="31"/>
      <c r="R22" s="79"/>
      <c r="X22" s="78"/>
      <c r="Z22" s="78"/>
      <c r="AB22" s="86"/>
    </row>
    <row r="23" spans="1:28" x14ac:dyDescent="0.15">
      <c r="A23" s="28" t="s">
        <v>51</v>
      </c>
      <c r="B23" s="60">
        <v>2482.522056652685</v>
      </c>
      <c r="C23" s="79">
        <v>1873</v>
      </c>
      <c r="D23" s="78">
        <v>-0.95000000000001705</v>
      </c>
      <c r="E23" s="78">
        <v>6.3233924354405815</v>
      </c>
      <c r="F23" s="78">
        <v>7.2733924354405985</v>
      </c>
      <c r="I23" s="55" t="s">
        <v>51</v>
      </c>
      <c r="J23" s="79">
        <v>1873</v>
      </c>
      <c r="K23" s="55">
        <v>1396</v>
      </c>
      <c r="L23" s="55">
        <v>10421</v>
      </c>
      <c r="M23" s="31" t="str">
        <f t="shared" si="0"/>
        <v>T</v>
      </c>
      <c r="N23" s="31" t="str">
        <f t="shared" si="1"/>
        <v>T</v>
      </c>
      <c r="O23" s="31"/>
      <c r="Q23" s="31"/>
      <c r="R23" s="79"/>
      <c r="X23" s="78"/>
      <c r="Z23" s="78"/>
      <c r="AB23" s="86"/>
    </row>
    <row r="24" spans="1:28" x14ac:dyDescent="0.15">
      <c r="A24" s="28" t="s">
        <v>73</v>
      </c>
      <c r="B24" s="60">
        <v>2394.1082683780978</v>
      </c>
      <c r="C24" s="79">
        <v>781</v>
      </c>
      <c r="D24" s="78">
        <v>0.47799999999999976</v>
      </c>
      <c r="E24" s="78">
        <v>3.0377096354592972</v>
      </c>
      <c r="F24" s="78">
        <v>2.5597096354592974</v>
      </c>
      <c r="I24" s="55" t="s">
        <v>73</v>
      </c>
      <c r="J24" s="79">
        <v>781</v>
      </c>
      <c r="K24" s="55">
        <v>194</v>
      </c>
      <c r="L24" s="55">
        <v>1466</v>
      </c>
      <c r="M24" s="31" t="str">
        <f t="shared" si="0"/>
        <v>T</v>
      </c>
      <c r="N24" s="31" t="str">
        <f t="shared" si="1"/>
        <v>T</v>
      </c>
      <c r="O24" s="31"/>
      <c r="Q24" s="31"/>
      <c r="R24" s="79"/>
      <c r="X24" s="78"/>
      <c r="Z24" s="78"/>
      <c r="AB24" s="86"/>
    </row>
    <row r="25" spans="1:28" x14ac:dyDescent="0.15">
      <c r="A25" s="28" t="s">
        <v>77</v>
      </c>
      <c r="B25" s="60">
        <v>2266.3975664998225</v>
      </c>
      <c r="C25" s="79">
        <v>1465</v>
      </c>
      <c r="D25" s="78">
        <v>2.0329999999999941</v>
      </c>
      <c r="E25" s="78">
        <v>6.3683802417039033</v>
      </c>
      <c r="F25" s="78">
        <v>4.3353802417039091</v>
      </c>
      <c r="I25" s="56" t="s">
        <v>77</v>
      </c>
      <c r="J25" s="82">
        <v>1465</v>
      </c>
      <c r="K25" s="56">
        <v>158</v>
      </c>
      <c r="L25" s="56">
        <v>1196</v>
      </c>
      <c r="M25" s="31" t="str">
        <f t="shared" si="0"/>
        <v>T</v>
      </c>
      <c r="N25" s="57" t="str">
        <f t="shared" si="1"/>
        <v>F</v>
      </c>
      <c r="O25" s="31"/>
      <c r="Q25" s="31"/>
      <c r="R25" s="79"/>
      <c r="X25" s="78"/>
      <c r="Z25" s="78"/>
      <c r="AB25" s="86"/>
    </row>
    <row r="26" spans="1:28" x14ac:dyDescent="0.15">
      <c r="A26" s="28" t="s">
        <v>59</v>
      </c>
      <c r="B26" s="60">
        <v>2257.1705383794533</v>
      </c>
      <c r="C26" s="79">
        <v>3224</v>
      </c>
      <c r="D26" s="78">
        <v>1.9000000000000057</v>
      </c>
      <c r="E26" s="78">
        <v>12.790754926773616</v>
      </c>
      <c r="F26" s="78">
        <v>10.89075492677361</v>
      </c>
      <c r="I26" s="85" t="s">
        <v>59</v>
      </c>
      <c r="J26" s="83">
        <v>3224</v>
      </c>
      <c r="K26" s="85">
        <v>2402</v>
      </c>
      <c r="L26" s="85">
        <v>17893</v>
      </c>
      <c r="M26" s="84" t="str">
        <f t="shared" si="0"/>
        <v>T</v>
      </c>
      <c r="N26" s="84" t="str">
        <f t="shared" si="1"/>
        <v>T</v>
      </c>
      <c r="O26" s="31"/>
      <c r="Q26" s="31"/>
      <c r="R26" s="79"/>
      <c r="X26" s="78"/>
      <c r="Z26" s="78"/>
      <c r="AB26" s="86"/>
    </row>
    <row r="27" spans="1:28" x14ac:dyDescent="0.15">
      <c r="A27" s="28" t="s">
        <v>49</v>
      </c>
      <c r="B27" s="60">
        <v>2015.1140832163346</v>
      </c>
      <c r="C27" s="79">
        <v>2041</v>
      </c>
      <c r="D27" s="78">
        <v>4.5300000000000011</v>
      </c>
      <c r="E27" s="78">
        <v>11.058091115080231</v>
      </c>
      <c r="F27" s="78">
        <v>6.5280911150802297</v>
      </c>
      <c r="I27" s="85" t="s">
        <v>49</v>
      </c>
      <c r="J27" s="83">
        <v>2041</v>
      </c>
      <c r="K27" s="85">
        <v>1647</v>
      </c>
      <c r="L27" s="85">
        <v>12213</v>
      </c>
      <c r="M27" s="84" t="str">
        <f t="shared" si="0"/>
        <v>T</v>
      </c>
      <c r="N27" s="84" t="str">
        <f t="shared" si="1"/>
        <v>T</v>
      </c>
      <c r="O27" s="31"/>
      <c r="Q27" s="31"/>
      <c r="R27" s="79"/>
      <c r="X27" s="78"/>
      <c r="Z27" s="78"/>
      <c r="AB27" s="86"/>
    </row>
    <row r="28" spans="1:28" x14ac:dyDescent="0.15">
      <c r="A28" s="28" t="s">
        <v>63</v>
      </c>
      <c r="B28" s="60">
        <v>1727.4654793967266</v>
      </c>
      <c r="C28" s="79">
        <v>5300</v>
      </c>
      <c r="D28" s="78">
        <v>7.5000000000000284</v>
      </c>
      <c r="E28" s="78">
        <v>24.549961834697797</v>
      </c>
      <c r="F28" s="78">
        <v>17.049961834697768</v>
      </c>
      <c r="I28" s="85" t="s">
        <v>63</v>
      </c>
      <c r="J28" s="83">
        <v>5300</v>
      </c>
      <c r="K28" s="85">
        <v>3096</v>
      </c>
      <c r="L28" s="85">
        <v>22844</v>
      </c>
      <c r="M28" s="84" t="str">
        <f t="shared" si="0"/>
        <v>T</v>
      </c>
      <c r="N28" s="84" t="str">
        <f t="shared" si="1"/>
        <v>T</v>
      </c>
      <c r="O28" s="31"/>
      <c r="Q28" s="31"/>
      <c r="R28" s="79"/>
      <c r="X28" s="78"/>
      <c r="Z28" s="78"/>
      <c r="AB28" s="86"/>
    </row>
    <row r="29" spans="1:28" x14ac:dyDescent="0.15">
      <c r="A29" s="28" t="s">
        <v>71</v>
      </c>
      <c r="B29" s="60">
        <v>1681.5063832497967</v>
      </c>
      <c r="C29" s="79">
        <v>1888</v>
      </c>
      <c r="D29" s="78">
        <v>0.82199999999999562</v>
      </c>
      <c r="E29" s="78">
        <v>6.5269743820119288</v>
      </c>
      <c r="F29" s="78">
        <v>5.7049743820119332</v>
      </c>
      <c r="I29" s="85" t="s">
        <v>71</v>
      </c>
      <c r="J29" s="83">
        <v>1888</v>
      </c>
      <c r="K29" s="85">
        <v>852</v>
      </c>
      <c r="L29" s="85">
        <v>6404</v>
      </c>
      <c r="M29" s="84" t="str">
        <f t="shared" si="0"/>
        <v>T</v>
      </c>
      <c r="N29" s="84" t="str">
        <f t="shared" si="1"/>
        <v>T</v>
      </c>
      <c r="O29" s="31"/>
      <c r="Q29" s="31"/>
      <c r="R29" s="79"/>
      <c r="X29" s="78"/>
      <c r="Z29" s="78"/>
      <c r="AB29" s="86"/>
    </row>
    <row r="30" spans="1:28" x14ac:dyDescent="0.15">
      <c r="A30" s="28" t="s">
        <v>67</v>
      </c>
      <c r="B30" s="60">
        <v>1661.5865247500433</v>
      </c>
      <c r="C30" s="79">
        <v>6938</v>
      </c>
      <c r="D30" s="78">
        <v>1.5</v>
      </c>
      <c r="E30" s="78">
        <v>22.731988829724258</v>
      </c>
      <c r="F30" s="78">
        <v>21.231988829724258</v>
      </c>
      <c r="I30" s="55" t="s">
        <v>67</v>
      </c>
      <c r="J30" s="79">
        <v>6938</v>
      </c>
      <c r="K30" s="55">
        <v>1303</v>
      </c>
      <c r="L30" s="55">
        <v>9793</v>
      </c>
      <c r="M30" s="31" t="str">
        <f t="shared" si="0"/>
        <v>T</v>
      </c>
      <c r="N30" s="31" t="str">
        <f t="shared" si="1"/>
        <v>T</v>
      </c>
      <c r="O30" s="31"/>
      <c r="Q30" s="31"/>
      <c r="R30" s="79"/>
      <c r="X30" s="78"/>
      <c r="Z30" s="78"/>
      <c r="AB30" s="86"/>
    </row>
    <row r="31" spans="1:28" x14ac:dyDescent="0.15">
      <c r="A31" s="28" t="s">
        <v>65</v>
      </c>
      <c r="B31" s="60">
        <v>1269.5158465172549</v>
      </c>
      <c r="C31" s="79">
        <v>3442</v>
      </c>
      <c r="D31" s="78">
        <v>5.6110000000000042</v>
      </c>
      <c r="E31" s="78">
        <v>14.771561245704618</v>
      </c>
      <c r="F31" s="78">
        <v>9.1605612457046135</v>
      </c>
      <c r="I31" s="55" t="s">
        <v>65</v>
      </c>
      <c r="J31" s="79">
        <v>3442</v>
      </c>
      <c r="K31" s="55">
        <v>2111</v>
      </c>
      <c r="L31" s="55">
        <v>15560</v>
      </c>
      <c r="M31" s="31" t="str">
        <f t="shared" si="0"/>
        <v>T</v>
      </c>
      <c r="N31" s="31" t="str">
        <f t="shared" si="1"/>
        <v>T</v>
      </c>
      <c r="O31" s="31"/>
      <c r="Q31" s="31"/>
      <c r="R31" s="79"/>
      <c r="X31" s="78"/>
      <c r="Z31" s="78"/>
      <c r="AB31" s="86"/>
    </row>
    <row r="32" spans="1:28" x14ac:dyDescent="0.15">
      <c r="C32" s="79">
        <v>94459</v>
      </c>
      <c r="D32" s="78">
        <v>124.95599999999993</v>
      </c>
      <c r="E32" s="78">
        <v>464.52103565795363</v>
      </c>
      <c r="F32" s="78">
        <v>339.56503565795362</v>
      </c>
      <c r="X32" s="78"/>
      <c r="Z32" s="78"/>
    </row>
    <row r="33" spans="18:28" x14ac:dyDescent="0.15">
      <c r="R33" s="79"/>
      <c r="X33" s="78"/>
      <c r="Z33" s="78"/>
      <c r="AB33" s="87"/>
    </row>
  </sheetData>
  <sortState ref="A3:F31">
    <sortCondition descending="1" ref="B3:B31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workbookViewId="0">
      <selection activeCell="D6" sqref="D6"/>
    </sheetView>
  </sheetViews>
  <sheetFormatPr baseColWidth="10" defaultRowHeight="14" x14ac:dyDescent="0.15"/>
  <cols>
    <col min="1" max="1" width="10.83203125" style="60"/>
    <col min="2" max="2" width="15.6640625" style="60" customWidth="1"/>
    <col min="3" max="3" width="12.6640625" style="60" customWidth="1"/>
    <col min="4" max="4" width="15.1640625" style="60" customWidth="1"/>
    <col min="5" max="12" width="10.83203125" style="60"/>
  </cols>
  <sheetData>
    <row r="1" spans="1:12" x14ac:dyDescent="0.15">
      <c r="B1" s="60" t="s">
        <v>164</v>
      </c>
      <c r="C1" s="60" t="s">
        <v>165</v>
      </c>
      <c r="D1" s="60" t="s">
        <v>170</v>
      </c>
    </row>
    <row r="2" spans="1:12" x14ac:dyDescent="0.15">
      <c r="A2" s="60" t="s">
        <v>166</v>
      </c>
      <c r="B2" s="31">
        <v>2431.3090048700001</v>
      </c>
      <c r="C2" s="31">
        <v>4408.3211240000001</v>
      </c>
      <c r="D2" s="31">
        <v>3186.8847878000001</v>
      </c>
    </row>
    <row r="3" spans="1:12" x14ac:dyDescent="0.15">
      <c r="A3" s="60" t="s">
        <v>167</v>
      </c>
      <c r="B3" s="31">
        <v>154.85085497</v>
      </c>
      <c r="C3" s="31">
        <v>409.74286469999998</v>
      </c>
      <c r="D3" s="31">
        <v>290.0795895</v>
      </c>
    </row>
    <row r="4" spans="1:12" x14ac:dyDescent="0.15">
      <c r="A4" s="60" t="s">
        <v>168</v>
      </c>
      <c r="B4" s="31">
        <v>638.10250450000001</v>
      </c>
      <c r="C4" s="31">
        <v>1330.2061993</v>
      </c>
      <c r="D4" s="31">
        <v>1220.4635042</v>
      </c>
    </row>
    <row r="5" spans="1:12" x14ac:dyDescent="0.15">
      <c r="A5" s="60" t="s">
        <v>169</v>
      </c>
      <c r="B5" s="31">
        <v>302.5152263133333</v>
      </c>
      <c r="C5" s="31">
        <v>1306.3286230033334</v>
      </c>
      <c r="D5" s="31">
        <v>1179.9306209733334</v>
      </c>
    </row>
    <row r="6" spans="1:12" x14ac:dyDescent="0.15">
      <c r="A6" s="61" t="s">
        <v>177</v>
      </c>
      <c r="B6" s="40">
        <f>ROUND(B2/SUM(B2:B5)*100,0)</f>
        <v>69</v>
      </c>
      <c r="C6" s="60">
        <f t="shared" ref="C6" si="0">ROUND(C2/SUM(C2:C5)*100,0)</f>
        <v>59</v>
      </c>
      <c r="D6" s="88">
        <f>ROUND(D2/SUM(D2:D5)*100,1)</f>
        <v>54.2</v>
      </c>
    </row>
    <row r="8" spans="1:12" x14ac:dyDescent="0.15">
      <c r="A8" s="60" t="s">
        <v>192</v>
      </c>
      <c r="B8" s="60" t="s">
        <v>171</v>
      </c>
      <c r="C8" s="60" t="s">
        <v>172</v>
      </c>
      <c r="D8" s="60" t="s">
        <v>173</v>
      </c>
      <c r="E8" s="60" t="s">
        <v>174</v>
      </c>
      <c r="F8" s="60" t="s">
        <v>175</v>
      </c>
      <c r="G8" s="60" t="s">
        <v>191</v>
      </c>
      <c r="H8" s="98" t="s">
        <v>193</v>
      </c>
      <c r="I8" s="98"/>
      <c r="J8" s="98"/>
      <c r="K8" s="98"/>
      <c r="L8" s="98"/>
    </row>
    <row r="9" spans="1:12" x14ac:dyDescent="0.15">
      <c r="A9" s="60" t="s">
        <v>166</v>
      </c>
      <c r="B9" s="31">
        <v>1731.276818</v>
      </c>
      <c r="C9" s="31">
        <v>2302.317</v>
      </c>
      <c r="D9" s="31">
        <v>17.985004</v>
      </c>
      <c r="E9" s="31">
        <v>217.001926</v>
      </c>
      <c r="F9" s="31">
        <v>139.740376</v>
      </c>
      <c r="G9" s="31">
        <f>SUM(B9:F9)</f>
        <v>4408.3211240000001</v>
      </c>
      <c r="H9" s="54">
        <f>(SUM(B9:B12)-SUM(B16:B19))/SUM(B9:B12)</f>
        <v>0.35246020537493072</v>
      </c>
      <c r="I9" s="54">
        <f>(SUM(C9:C12)-SUM(C16:C19))/SUM(C9:C12)</f>
        <v>0.14368479937764703</v>
      </c>
      <c r="J9" s="54">
        <f>(SUM(D9:D12)-SUM(D16:D19))/SUM(D9:D12)</f>
        <v>0.12760623277622918</v>
      </c>
      <c r="K9" s="54">
        <f>(SUM(E9:E12)-SUM(E16:E19))/SUM(E9:E12)</f>
        <v>0.15375167547605298</v>
      </c>
      <c r="L9" s="54">
        <f>(SUM(F9:F12)-SUM(F16:F19))/SUM(F9:F12)</f>
        <v>0.19232836590240013</v>
      </c>
    </row>
    <row r="10" spans="1:12" x14ac:dyDescent="0.15">
      <c r="A10" s="60" t="s">
        <v>167</v>
      </c>
      <c r="B10" s="31">
        <v>213.17882399999999</v>
      </c>
      <c r="C10" s="31">
        <v>100.706407</v>
      </c>
      <c r="D10" s="31">
        <v>4.8515319999999997</v>
      </c>
      <c r="E10" s="31">
        <v>53.570169</v>
      </c>
      <c r="F10" s="31">
        <v>37.435932700000002</v>
      </c>
      <c r="G10" s="31">
        <f t="shared" ref="G10:G13" si="1">SUM(B10:F10)</f>
        <v>409.74286470000004</v>
      </c>
    </row>
    <row r="11" spans="1:12" x14ac:dyDescent="0.15">
      <c r="A11" s="60" t="s">
        <v>168</v>
      </c>
      <c r="B11" s="31">
        <v>386.77231499999999</v>
      </c>
      <c r="C11" s="31">
        <v>32.291249999999998</v>
      </c>
      <c r="D11" s="31">
        <v>468.78489999999999</v>
      </c>
      <c r="E11" s="31">
        <v>143.37369000000001</v>
      </c>
      <c r="F11" s="31">
        <v>298.98404429999999</v>
      </c>
      <c r="G11" s="31">
        <f t="shared" si="1"/>
        <v>1330.2061993</v>
      </c>
    </row>
    <row r="12" spans="1:12" x14ac:dyDescent="0.15">
      <c r="A12" s="60" t="s">
        <v>169</v>
      </c>
      <c r="B12" s="31">
        <v>0</v>
      </c>
      <c r="C12" s="31">
        <v>1306.3286230033334</v>
      </c>
      <c r="D12" s="31">
        <v>0</v>
      </c>
      <c r="E12" s="31">
        <v>0</v>
      </c>
      <c r="F12" s="31">
        <v>0</v>
      </c>
      <c r="G12" s="31">
        <f t="shared" si="1"/>
        <v>1306.3286230033334</v>
      </c>
    </row>
    <row r="13" spans="1:12" x14ac:dyDescent="0.15">
      <c r="A13" s="60" t="s">
        <v>191</v>
      </c>
      <c r="B13" s="31">
        <f>SUM(B9:B12)</f>
        <v>2331.2279570000001</v>
      </c>
      <c r="C13" s="31">
        <f t="shared" ref="C13:F13" si="2">SUM(C9:C12)</f>
        <v>3741.6432800033335</v>
      </c>
      <c r="D13" s="31">
        <f t="shared" si="2"/>
        <v>491.62143600000002</v>
      </c>
      <c r="E13" s="31">
        <f t="shared" si="2"/>
        <v>413.945785</v>
      </c>
      <c r="F13" s="31">
        <f t="shared" si="2"/>
        <v>476.16035299999999</v>
      </c>
      <c r="G13" s="31">
        <f t="shared" si="1"/>
        <v>7454.598811003334</v>
      </c>
      <c r="H13" s="23"/>
      <c r="I13" s="31"/>
    </row>
    <row r="14" spans="1:12" x14ac:dyDescent="0.15">
      <c r="B14" s="15"/>
      <c r="C14" s="15"/>
      <c r="D14" s="15"/>
      <c r="E14" s="15"/>
      <c r="F14" s="15"/>
      <c r="G14" s="15"/>
    </row>
    <row r="15" spans="1:12" x14ac:dyDescent="0.15">
      <c r="A15" s="60" t="s">
        <v>106</v>
      </c>
      <c r="B15" s="60" t="s">
        <v>171</v>
      </c>
      <c r="C15" s="60" t="s">
        <v>172</v>
      </c>
      <c r="D15" s="60" t="s">
        <v>173</v>
      </c>
      <c r="E15" s="60" t="s">
        <v>174</v>
      </c>
      <c r="F15" s="60" t="s">
        <v>175</v>
      </c>
      <c r="G15" s="60" t="s">
        <v>191</v>
      </c>
    </row>
    <row r="16" spans="1:12" x14ac:dyDescent="0.15">
      <c r="A16" s="60" t="s">
        <v>166</v>
      </c>
      <c r="B16" s="31">
        <v>982.10436700000002</v>
      </c>
      <c r="C16" s="31">
        <v>1951.5471</v>
      </c>
      <c r="D16" s="31">
        <v>8.8642099999999999</v>
      </c>
      <c r="E16" s="31">
        <v>165.60197299999999</v>
      </c>
      <c r="F16" s="31">
        <v>78.7671378</v>
      </c>
      <c r="G16" s="31">
        <f>SUM(B16:F16)</f>
        <v>3186.8847878000001</v>
      </c>
    </row>
    <row r="17" spans="1:7" x14ac:dyDescent="0.15">
      <c r="A17" s="60" t="s">
        <v>167</v>
      </c>
      <c r="B17" s="31">
        <v>155.40196649999999</v>
      </c>
      <c r="C17" s="31">
        <v>56.708731999999998</v>
      </c>
      <c r="D17" s="31">
        <v>3.2489666000000001</v>
      </c>
      <c r="E17" s="31">
        <v>46.597344</v>
      </c>
      <c r="F17" s="31">
        <v>28.1225804</v>
      </c>
      <c r="G17" s="31">
        <f t="shared" ref="G17:G20" si="3">SUM(B17:F17)</f>
        <v>290.0795895</v>
      </c>
    </row>
    <row r="18" spans="1:7" x14ac:dyDescent="0.15">
      <c r="A18" s="60" t="s">
        <v>168</v>
      </c>
      <c r="B18" s="31">
        <v>372.05653899999999</v>
      </c>
      <c r="C18" s="31">
        <v>15.839563</v>
      </c>
      <c r="D18" s="31">
        <v>416.77429999999998</v>
      </c>
      <c r="E18" s="31">
        <v>138.10160999999999</v>
      </c>
      <c r="F18" s="31">
        <v>277.69149219999997</v>
      </c>
      <c r="G18" s="31">
        <f t="shared" si="3"/>
        <v>1220.4635042</v>
      </c>
    </row>
    <row r="19" spans="1:7" x14ac:dyDescent="0.15">
      <c r="A19" s="60" t="s">
        <v>169</v>
      </c>
      <c r="B19" s="31">
        <v>0</v>
      </c>
      <c r="C19" s="31">
        <v>1179.9306209733334</v>
      </c>
      <c r="D19" s="31">
        <v>0</v>
      </c>
      <c r="E19" s="31">
        <v>0</v>
      </c>
      <c r="F19" s="31">
        <v>0</v>
      </c>
      <c r="G19" s="31">
        <f t="shared" si="3"/>
        <v>1179.9306209733334</v>
      </c>
    </row>
    <row r="20" spans="1:7" x14ac:dyDescent="0.15">
      <c r="A20" s="60" t="s">
        <v>191</v>
      </c>
      <c r="B20" s="31">
        <f>SUM(B16:B19)</f>
        <v>1509.5628724999999</v>
      </c>
      <c r="C20" s="31">
        <f t="shared" ref="C20" si="4">SUM(C16:C19)</f>
        <v>3204.0260159733334</v>
      </c>
      <c r="D20" s="31">
        <f t="shared" ref="D20" si="5">SUM(D16:D19)</f>
        <v>428.88747659999996</v>
      </c>
      <c r="E20" s="31">
        <f t="shared" ref="E20" si="6">SUM(E16:E19)</f>
        <v>350.300927</v>
      </c>
      <c r="F20" s="31">
        <f t="shared" ref="F20" si="7">SUM(F16:F19)</f>
        <v>384.58121039999997</v>
      </c>
      <c r="G20" s="31">
        <f t="shared" si="3"/>
        <v>5877.3585024733329</v>
      </c>
    </row>
    <row r="22" spans="1:7" x14ac:dyDescent="0.15">
      <c r="A22" s="60" t="s">
        <v>176</v>
      </c>
      <c r="B22" s="60" t="s">
        <v>171</v>
      </c>
      <c r="C22" s="60" t="s">
        <v>172</v>
      </c>
      <c r="D22" s="60" t="s">
        <v>173</v>
      </c>
      <c r="E22" s="60" t="s">
        <v>174</v>
      </c>
      <c r="F22" s="60" t="s">
        <v>175</v>
      </c>
    </row>
    <row r="23" spans="1:7" x14ac:dyDescent="0.15">
      <c r="A23" s="60" t="s">
        <v>104</v>
      </c>
      <c r="B23" s="31">
        <v>5759.4288999999999</v>
      </c>
      <c r="C23" s="31">
        <v>6310.3130000000001</v>
      </c>
      <c r="D23" s="31">
        <v>1030.46</v>
      </c>
      <c r="E23" s="31">
        <v>958.42340000000002</v>
      </c>
      <c r="F23" s="31">
        <v>1055.0391999999999</v>
      </c>
      <c r="G23" s="34"/>
    </row>
    <row r="24" spans="1:7" x14ac:dyDescent="0.15">
      <c r="A24" s="60" t="s">
        <v>106</v>
      </c>
      <c r="B24" s="31">
        <v>3652.6224999999999</v>
      </c>
      <c r="C24" s="31">
        <v>5278.2359999999999</v>
      </c>
      <c r="D24" s="31">
        <v>895.59259999999995</v>
      </c>
      <c r="E24" s="31">
        <v>800.38879999999995</v>
      </c>
      <c r="F24" s="31">
        <v>834.3442</v>
      </c>
      <c r="G24" s="34"/>
    </row>
    <row r="26" spans="1:7" ht="15" x14ac:dyDescent="0.2">
      <c r="A26" s="35" t="s">
        <v>97</v>
      </c>
      <c r="B26" s="35" t="s">
        <v>171</v>
      </c>
      <c r="C26" s="35" t="s">
        <v>172</v>
      </c>
      <c r="D26" s="35" t="s">
        <v>173</v>
      </c>
      <c r="E26" s="35" t="s">
        <v>174</v>
      </c>
      <c r="F26" s="35" t="s">
        <v>175</v>
      </c>
      <c r="G26" s="35"/>
    </row>
    <row r="27" spans="1:7" ht="15" x14ac:dyDescent="0.2">
      <c r="A27" s="35" t="s">
        <v>104</v>
      </c>
      <c r="B27" s="31">
        <v>16.0459</v>
      </c>
      <c r="C27" s="31">
        <v>7.4210000000000003</v>
      </c>
      <c r="D27" s="31">
        <v>0.58209999999999995</v>
      </c>
      <c r="E27" s="31">
        <v>1.9092</v>
      </c>
      <c r="F27" s="31">
        <v>6.5353000000000003</v>
      </c>
      <c r="G27" s="35"/>
    </row>
    <row r="28" spans="1:7" ht="15" x14ac:dyDescent="0.2">
      <c r="A28" s="35" t="s">
        <v>106</v>
      </c>
      <c r="B28" s="31">
        <v>11.0947</v>
      </c>
      <c r="C28" s="31">
        <v>6.1416000000000004</v>
      </c>
      <c r="D28" s="31">
        <v>0.46629999999999999</v>
      </c>
      <c r="E28" s="31">
        <v>1.4718</v>
      </c>
      <c r="F28" s="31">
        <v>5.1874000000000002</v>
      </c>
      <c r="G28" s="35"/>
    </row>
    <row r="29" spans="1:7" ht="15" x14ac:dyDescent="0.2">
      <c r="A29" s="35"/>
      <c r="B29" s="35"/>
      <c r="C29" s="35"/>
      <c r="D29" s="35"/>
      <c r="E29" s="35"/>
      <c r="F29" s="35"/>
      <c r="G29" s="35"/>
    </row>
    <row r="30" spans="1:7" ht="15" x14ac:dyDescent="0.2">
      <c r="A30" s="35" t="s">
        <v>98</v>
      </c>
      <c r="B30" s="35" t="s">
        <v>171</v>
      </c>
      <c r="C30" s="35" t="s">
        <v>172</v>
      </c>
      <c r="D30" s="35" t="s">
        <v>173</v>
      </c>
      <c r="E30" s="35" t="s">
        <v>174</v>
      </c>
      <c r="F30" s="35" t="s">
        <v>175</v>
      </c>
      <c r="G30" s="35"/>
    </row>
    <row r="31" spans="1:7" ht="15" x14ac:dyDescent="0.2">
      <c r="A31" s="35" t="s">
        <v>104</v>
      </c>
      <c r="B31" s="31">
        <v>5.4048999999999996</v>
      </c>
      <c r="C31" s="31">
        <v>14.7064</v>
      </c>
      <c r="D31" s="31">
        <v>7.2173999999999996</v>
      </c>
      <c r="E31" s="31">
        <v>0.35580000000000001</v>
      </c>
      <c r="F31" s="31">
        <v>4.7001999999999997</v>
      </c>
      <c r="G31" s="35"/>
    </row>
    <row r="32" spans="1:7" ht="15" x14ac:dyDescent="0.2">
      <c r="A32" s="35" t="s">
        <v>106</v>
      </c>
      <c r="B32" s="31">
        <v>3.5745</v>
      </c>
      <c r="C32" s="31">
        <v>12.283099999999999</v>
      </c>
      <c r="D32" s="31">
        <v>6.4379999999999997</v>
      </c>
      <c r="E32" s="31">
        <v>0.2984</v>
      </c>
      <c r="F32" s="31">
        <v>3.5825999999999998</v>
      </c>
      <c r="G32" s="35"/>
    </row>
  </sheetData>
  <mergeCells count="1">
    <mergeCell ref="H8:L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4"/>
  <sheetViews>
    <sheetView topLeftCell="A38" workbookViewId="0">
      <selection activeCell="F22" sqref="F22"/>
    </sheetView>
  </sheetViews>
  <sheetFormatPr baseColWidth="10" defaultColWidth="8.83203125" defaultRowHeight="14" x14ac:dyDescent="0.15"/>
  <cols>
    <col min="1" max="1" width="8.83203125" style="6"/>
    <col min="2" max="5" width="8.83203125" style="25"/>
  </cols>
  <sheetData>
    <row r="1" spans="1:5" x14ac:dyDescent="0.15">
      <c r="A1" s="36" t="s">
        <v>115</v>
      </c>
      <c r="B1" s="25" t="s">
        <v>104</v>
      </c>
      <c r="C1" s="25" t="s">
        <v>105</v>
      </c>
      <c r="D1" s="25" t="s">
        <v>106</v>
      </c>
      <c r="E1" s="25" t="s">
        <v>107</v>
      </c>
    </row>
    <row r="2" spans="1:5" x14ac:dyDescent="0.15">
      <c r="A2" s="6">
        <v>2007</v>
      </c>
      <c r="B2" s="31">
        <v>6371.8069999999998</v>
      </c>
      <c r="C2" s="31">
        <v>6371.8069999999998</v>
      </c>
      <c r="D2" s="31">
        <v>6371.8069999999998</v>
      </c>
      <c r="E2" s="31">
        <v>6371.8069999999998</v>
      </c>
    </row>
    <row r="3" spans="1:5" x14ac:dyDescent="0.15">
      <c r="A3" s="6">
        <v>2010</v>
      </c>
      <c r="B3" s="31">
        <v>8040.8679999999995</v>
      </c>
      <c r="C3" s="31">
        <v>8040.8679999999995</v>
      </c>
      <c r="D3" s="31">
        <v>8040.8679999999995</v>
      </c>
      <c r="E3" s="31">
        <v>8040.8679999999995</v>
      </c>
    </row>
    <row r="4" spans="1:5" x14ac:dyDescent="0.15">
      <c r="A4" s="6">
        <v>2015</v>
      </c>
      <c r="B4" s="31">
        <v>10451.638999999999</v>
      </c>
      <c r="C4" s="31">
        <v>10451.638999999999</v>
      </c>
      <c r="D4" s="31">
        <v>10451.638999999999</v>
      </c>
      <c r="E4" s="31">
        <v>10451.638999999999</v>
      </c>
    </row>
    <row r="5" spans="1:5" x14ac:dyDescent="0.15">
      <c r="A5" s="6">
        <v>2020</v>
      </c>
      <c r="B5" s="31">
        <v>12913.556</v>
      </c>
      <c r="C5" s="31">
        <v>11842.83</v>
      </c>
      <c r="D5" s="31">
        <v>11220.156000000001</v>
      </c>
      <c r="E5" s="46">
        <v>10609.263999999999</v>
      </c>
    </row>
    <row r="6" spans="1:5" x14ac:dyDescent="0.15">
      <c r="A6" s="6">
        <v>2025</v>
      </c>
      <c r="B6" s="31">
        <v>14422.347</v>
      </c>
      <c r="C6" s="31">
        <v>12890.668</v>
      </c>
      <c r="D6" s="46">
        <v>11512.733</v>
      </c>
      <c r="E6" s="84">
        <v>10207.734</v>
      </c>
    </row>
    <row r="7" spans="1:5" x14ac:dyDescent="0.15">
      <c r="A7" s="6">
        <v>2030</v>
      </c>
      <c r="B7" s="31">
        <v>15115.632</v>
      </c>
      <c r="C7" s="46">
        <v>13549.954</v>
      </c>
      <c r="D7" s="46">
        <v>11432.4</v>
      </c>
      <c r="E7" s="46">
        <v>9674.5439999999999</v>
      </c>
    </row>
    <row r="8" spans="1:5" x14ac:dyDescent="0.15">
      <c r="A8" s="6" t="s">
        <v>187</v>
      </c>
      <c r="C8" s="29">
        <f>ROUND(($B7-C7)/$B7,4)</f>
        <v>0.1036</v>
      </c>
      <c r="D8" s="49">
        <f t="shared" ref="D8:E8" si="0">ROUND(($B7-D7)/$B7,4)</f>
        <v>0.2437</v>
      </c>
      <c r="E8" s="29">
        <f t="shared" si="0"/>
        <v>0.36</v>
      </c>
    </row>
    <row r="9" spans="1:5" x14ac:dyDescent="0.15">
      <c r="C9" s="29"/>
      <c r="D9" s="29"/>
      <c r="E9" s="29"/>
    </row>
    <row r="10" spans="1:5" x14ac:dyDescent="0.15">
      <c r="A10" s="37" t="s">
        <v>108</v>
      </c>
      <c r="B10" s="39" t="s">
        <v>104</v>
      </c>
      <c r="C10" s="39" t="s">
        <v>105</v>
      </c>
      <c r="D10" s="39" t="s">
        <v>106</v>
      </c>
      <c r="E10" s="39" t="s">
        <v>107</v>
      </c>
    </row>
    <row r="11" spans="1:5" x14ac:dyDescent="0.15">
      <c r="A11" s="38">
        <v>2007</v>
      </c>
      <c r="B11" s="34">
        <v>34.771000000000001</v>
      </c>
      <c r="C11" s="34">
        <v>34.771000000000001</v>
      </c>
      <c r="D11" s="34">
        <v>34.771000000000001</v>
      </c>
      <c r="E11" s="34">
        <v>34.771000000000001</v>
      </c>
    </row>
    <row r="12" spans="1:5" x14ac:dyDescent="0.15">
      <c r="A12" s="38">
        <v>2010</v>
      </c>
      <c r="B12" s="34">
        <v>27.206</v>
      </c>
      <c r="C12" s="34">
        <v>27.206</v>
      </c>
      <c r="D12" s="34">
        <v>27.206</v>
      </c>
      <c r="E12" s="34">
        <v>27.206</v>
      </c>
    </row>
    <row r="13" spans="1:5" x14ac:dyDescent="0.15">
      <c r="A13" s="38">
        <v>2015</v>
      </c>
      <c r="B13" s="34">
        <v>33.915999999999997</v>
      </c>
      <c r="C13" s="34">
        <v>33.915999999999997</v>
      </c>
      <c r="D13" s="34">
        <v>33.915999999999997</v>
      </c>
      <c r="E13" s="34">
        <v>33.915999999999997</v>
      </c>
    </row>
    <row r="14" spans="1:5" x14ac:dyDescent="0.15">
      <c r="A14" s="38">
        <v>2020</v>
      </c>
      <c r="B14" s="34">
        <v>33.287999999999997</v>
      </c>
      <c r="C14" s="34">
        <v>30.337</v>
      </c>
      <c r="D14" s="34">
        <v>28.661000000000001</v>
      </c>
      <c r="E14" s="34">
        <v>27.036000000000001</v>
      </c>
    </row>
    <row r="15" spans="1:5" x14ac:dyDescent="0.15">
      <c r="A15" s="38">
        <v>2025</v>
      </c>
      <c r="B15" s="34">
        <v>33.613999999999997</v>
      </c>
      <c r="C15" s="34">
        <v>29.91</v>
      </c>
      <c r="D15" s="34">
        <v>26.632000000000001</v>
      </c>
      <c r="E15" s="34">
        <v>23.608000000000001</v>
      </c>
    </row>
    <row r="16" spans="1:5" x14ac:dyDescent="0.15">
      <c r="A16" s="38">
        <v>2030</v>
      </c>
      <c r="B16" s="34">
        <v>32.494</v>
      </c>
      <c r="C16" s="34">
        <v>28.983000000000001</v>
      </c>
      <c r="D16" s="34">
        <v>24.361999999999998</v>
      </c>
      <c r="E16" s="34">
        <v>20.556000000000001</v>
      </c>
    </row>
    <row r="17" spans="1:9" x14ac:dyDescent="0.15">
      <c r="A17" s="6" t="s">
        <v>187</v>
      </c>
      <c r="C17" s="29">
        <f>ROUND(($B16-C16)/$B16,4)</f>
        <v>0.1081</v>
      </c>
      <c r="D17" s="49">
        <f t="shared" ref="D17" si="1">ROUND(($B16-D16)/$B16,4)</f>
        <v>0.25030000000000002</v>
      </c>
      <c r="E17" s="29">
        <f t="shared" ref="E17" si="2">ROUND(($B16-E16)/$B16,4)</f>
        <v>0.3674</v>
      </c>
    </row>
    <row r="19" spans="1:9" x14ac:dyDescent="0.15">
      <c r="A19" s="37" t="s">
        <v>109</v>
      </c>
      <c r="B19" s="39" t="s">
        <v>104</v>
      </c>
      <c r="C19" s="39" t="s">
        <v>105</v>
      </c>
      <c r="D19" s="39" t="s">
        <v>106</v>
      </c>
      <c r="E19" s="39" t="s">
        <v>107</v>
      </c>
    </row>
    <row r="20" spans="1:9" x14ac:dyDescent="0.15">
      <c r="A20" s="38">
        <v>2007</v>
      </c>
      <c r="B20" s="34">
        <v>24.053000000000001</v>
      </c>
      <c r="C20" s="34">
        <v>24.053000000000001</v>
      </c>
      <c r="D20" s="34">
        <v>24.053000000000001</v>
      </c>
      <c r="E20" s="34">
        <v>24.053000000000001</v>
      </c>
    </row>
    <row r="21" spans="1:9" x14ac:dyDescent="0.15">
      <c r="A21" s="38">
        <v>2010</v>
      </c>
      <c r="B21" s="34">
        <v>26.527999999999999</v>
      </c>
      <c r="C21" s="34">
        <v>26.527999999999999</v>
      </c>
      <c r="D21" s="34">
        <v>26.527999999999999</v>
      </c>
      <c r="E21" s="34">
        <v>26.527999999999999</v>
      </c>
    </row>
    <row r="22" spans="1:9" x14ac:dyDescent="0.15">
      <c r="A22" s="38">
        <v>2015</v>
      </c>
      <c r="B22" s="34">
        <v>30.358000000000001</v>
      </c>
      <c r="C22" s="34">
        <v>30.358000000000001</v>
      </c>
      <c r="D22" s="34">
        <v>30.358000000000001</v>
      </c>
      <c r="E22" s="34">
        <v>30.358000000000001</v>
      </c>
    </row>
    <row r="23" spans="1:9" x14ac:dyDescent="0.15">
      <c r="A23" s="38">
        <v>2020</v>
      </c>
      <c r="B23" s="34">
        <v>31.010999999999999</v>
      </c>
      <c r="C23" s="34">
        <v>29.195</v>
      </c>
      <c r="D23" s="34">
        <v>28.033999999999999</v>
      </c>
      <c r="E23" s="34">
        <v>26.855</v>
      </c>
    </row>
    <row r="24" spans="1:9" x14ac:dyDescent="0.15">
      <c r="A24" s="38">
        <v>2025</v>
      </c>
      <c r="B24" s="34">
        <v>32.762</v>
      </c>
      <c r="C24" s="34">
        <v>30.164000000000001</v>
      </c>
      <c r="D24" s="34">
        <v>27.632999999999999</v>
      </c>
      <c r="E24" s="34">
        <v>25.087</v>
      </c>
    </row>
    <row r="25" spans="1:9" x14ac:dyDescent="0.15">
      <c r="A25" s="38">
        <v>2030</v>
      </c>
      <c r="B25" s="34">
        <v>32.384999999999998</v>
      </c>
      <c r="C25" s="34">
        <v>29.878</v>
      </c>
      <c r="D25" s="34">
        <v>26.177</v>
      </c>
      <c r="E25" s="34">
        <v>22.937000000000001</v>
      </c>
    </row>
    <row r="26" spans="1:9" x14ac:dyDescent="0.15">
      <c r="A26" s="6" t="s">
        <v>187</v>
      </c>
      <c r="C26" s="29">
        <f>ROUND(($B25-C25)/$B25,4)</f>
        <v>7.7399999999999997E-2</v>
      </c>
      <c r="D26" s="49">
        <f t="shared" ref="D26" si="3">ROUND(($B25-D25)/$B25,4)</f>
        <v>0.19170000000000001</v>
      </c>
      <c r="E26" s="29">
        <f t="shared" ref="E26" si="4">ROUND(($B25-E25)/$B25,4)</f>
        <v>0.29170000000000001</v>
      </c>
    </row>
    <row r="28" spans="1:9" x14ac:dyDescent="0.15">
      <c r="A28" s="37" t="s">
        <v>110</v>
      </c>
      <c r="B28" s="39" t="s">
        <v>104</v>
      </c>
      <c r="C28" s="39" t="s">
        <v>105</v>
      </c>
      <c r="D28" s="39" t="s">
        <v>106</v>
      </c>
      <c r="E28" s="39" t="s">
        <v>107</v>
      </c>
    </row>
    <row r="29" spans="1:9" x14ac:dyDescent="0.15">
      <c r="A29" s="38">
        <v>2007</v>
      </c>
      <c r="B29" s="34">
        <v>8.8650000000000002</v>
      </c>
      <c r="C29" s="34">
        <v>8.8650000000000002</v>
      </c>
      <c r="D29" s="34">
        <v>8.8650000000000002</v>
      </c>
      <c r="E29" s="34">
        <v>8.8650000000000002</v>
      </c>
      <c r="F29" t="s">
        <v>197</v>
      </c>
    </row>
    <row r="30" spans="1:9" x14ac:dyDescent="0.15">
      <c r="A30" s="38">
        <v>2010</v>
      </c>
      <c r="B30" s="34">
        <v>8.5139999999999993</v>
      </c>
      <c r="C30" s="34">
        <v>8.5139999999999993</v>
      </c>
      <c r="D30" s="34">
        <v>8.5139999999999993</v>
      </c>
      <c r="E30" s="34">
        <v>8.5139999999999993</v>
      </c>
      <c r="F30">
        <f>B30/B34</f>
        <v>0.45441929974380868</v>
      </c>
      <c r="G30">
        <f t="shared" ref="G30:I30" si="5">C30/C34</f>
        <v>0.45756973182135752</v>
      </c>
      <c r="H30">
        <f t="shared" si="5"/>
        <v>0.46385181149550525</v>
      </c>
      <c r="I30">
        <f t="shared" si="5"/>
        <v>0.47252747252747246</v>
      </c>
    </row>
    <row r="31" spans="1:9" x14ac:dyDescent="0.15">
      <c r="A31" s="38">
        <v>2015</v>
      </c>
      <c r="B31" s="34">
        <v>9.51</v>
      </c>
      <c r="C31" s="34">
        <v>9.51</v>
      </c>
      <c r="D31" s="34">
        <v>9.51</v>
      </c>
      <c r="E31" s="34">
        <v>9.51</v>
      </c>
      <c r="F31" s="89">
        <f>AVERAGE(F30:I30)</f>
        <v>0.46209207889703596</v>
      </c>
    </row>
    <row r="32" spans="1:9" x14ac:dyDescent="0.15">
      <c r="A32" s="38">
        <v>2020</v>
      </c>
      <c r="B32" s="34">
        <v>12.868</v>
      </c>
      <c r="C32" s="34">
        <v>12.816000000000001</v>
      </c>
      <c r="D32" s="34">
        <v>12.773</v>
      </c>
      <c r="E32" s="34">
        <v>12.722</v>
      </c>
    </row>
    <row r="33" spans="1:5" x14ac:dyDescent="0.15">
      <c r="A33" s="38">
        <v>2025</v>
      </c>
      <c r="B33" s="34">
        <v>15.911</v>
      </c>
      <c r="C33" s="34">
        <v>15.807</v>
      </c>
      <c r="D33" s="34">
        <v>15.672000000000001</v>
      </c>
      <c r="E33" s="34">
        <v>15.499000000000001</v>
      </c>
    </row>
    <row r="34" spans="1:5" x14ac:dyDescent="0.15">
      <c r="A34" s="38">
        <v>2030</v>
      </c>
      <c r="B34" s="34">
        <v>18.736000000000001</v>
      </c>
      <c r="C34" s="34">
        <v>18.606999999999999</v>
      </c>
      <c r="D34" s="34">
        <v>18.355</v>
      </c>
      <c r="E34" s="34">
        <v>18.018000000000001</v>
      </c>
    </row>
    <row r="35" spans="1:5" x14ac:dyDescent="0.15">
      <c r="A35" s="6" t="s">
        <v>187</v>
      </c>
      <c r="C35" s="29">
        <f>ROUND(($B34-C34)/$B34,4)</f>
        <v>6.8999999999999999E-3</v>
      </c>
      <c r="D35" s="29">
        <f t="shared" ref="D35" si="6">ROUND(($B34-D34)/$B34,4)</f>
        <v>2.0299999999999999E-2</v>
      </c>
      <c r="E35" s="29">
        <f t="shared" ref="E35" si="7">ROUND(($B34-E34)/$B34,4)</f>
        <v>3.8300000000000001E-2</v>
      </c>
    </row>
    <row r="37" spans="1:5" x14ac:dyDescent="0.15">
      <c r="A37" s="37" t="s">
        <v>111</v>
      </c>
      <c r="B37" s="39" t="s">
        <v>104</v>
      </c>
      <c r="C37" s="39" t="s">
        <v>105</v>
      </c>
      <c r="D37" s="39" t="s">
        <v>106</v>
      </c>
      <c r="E37" s="39" t="s">
        <v>107</v>
      </c>
    </row>
    <row r="38" spans="1:5" x14ac:dyDescent="0.15">
      <c r="A38" s="38">
        <v>2007</v>
      </c>
      <c r="B38" s="34">
        <v>1.5740000000000001</v>
      </c>
      <c r="C38" s="34">
        <v>1.5740000000000001</v>
      </c>
      <c r="D38" s="34">
        <v>1.5740000000000001</v>
      </c>
      <c r="E38" s="34">
        <v>1.5740000000000001</v>
      </c>
    </row>
    <row r="39" spans="1:5" x14ac:dyDescent="0.15">
      <c r="A39" s="38">
        <v>2010</v>
      </c>
      <c r="B39" s="34">
        <v>1.57</v>
      </c>
      <c r="C39" s="34">
        <v>1.57</v>
      </c>
      <c r="D39" s="34">
        <v>1.57</v>
      </c>
      <c r="E39" s="34">
        <v>1.57</v>
      </c>
    </row>
    <row r="40" spans="1:5" x14ac:dyDescent="0.15">
      <c r="A40" s="38">
        <v>2015</v>
      </c>
      <c r="B40" s="34">
        <v>1.659</v>
      </c>
      <c r="C40" s="34">
        <v>1.659</v>
      </c>
      <c r="D40" s="34">
        <v>1.659</v>
      </c>
      <c r="E40" s="34">
        <v>1.659</v>
      </c>
    </row>
    <row r="41" spans="1:5" x14ac:dyDescent="0.15">
      <c r="A41" s="38">
        <v>2020</v>
      </c>
      <c r="B41" s="34">
        <v>1.802</v>
      </c>
      <c r="C41" s="34">
        <v>1.7290000000000001</v>
      </c>
      <c r="D41" s="34">
        <v>1.6859999999999999</v>
      </c>
      <c r="E41" s="34">
        <v>1.6439999999999999</v>
      </c>
    </row>
    <row r="42" spans="1:5" x14ac:dyDescent="0.15">
      <c r="A42" s="38">
        <v>2025</v>
      </c>
      <c r="B42" s="34">
        <v>1.871</v>
      </c>
      <c r="C42" s="34">
        <v>1.772</v>
      </c>
      <c r="D42" s="34">
        <v>1.68</v>
      </c>
      <c r="E42" s="34">
        <v>1.591</v>
      </c>
    </row>
    <row r="43" spans="1:5" x14ac:dyDescent="0.15">
      <c r="A43" s="38">
        <v>2030</v>
      </c>
      <c r="B43" s="34">
        <v>1.861</v>
      </c>
      <c r="C43" s="34">
        <v>1.762</v>
      </c>
      <c r="D43" s="34">
        <v>1.625</v>
      </c>
      <c r="E43" s="34">
        <v>1.4970000000000001</v>
      </c>
    </row>
    <row r="44" spans="1:5" x14ac:dyDescent="0.15">
      <c r="A44" s="6" t="s">
        <v>187</v>
      </c>
      <c r="C44" s="29">
        <f>ROUND(($B43-C43)/$B43,4)</f>
        <v>5.3199999999999997E-2</v>
      </c>
      <c r="D44" s="29">
        <f t="shared" ref="D44" si="8">ROUND(($B43-D43)/$B43,4)</f>
        <v>0.1268</v>
      </c>
      <c r="E44" s="29">
        <f t="shared" ref="E44" si="9">ROUND(($B43-E43)/$B43,4)</f>
        <v>0.1956</v>
      </c>
    </row>
    <row r="46" spans="1:5" x14ac:dyDescent="0.15">
      <c r="A46" s="36" t="s">
        <v>112</v>
      </c>
      <c r="B46" s="25" t="s">
        <v>104</v>
      </c>
      <c r="C46" s="25" t="s">
        <v>105</v>
      </c>
      <c r="D46" s="25" t="s">
        <v>106</v>
      </c>
      <c r="E46" s="25" t="s">
        <v>107</v>
      </c>
    </row>
    <row r="47" spans="1:5" x14ac:dyDescent="0.15">
      <c r="A47" s="6">
        <v>2007</v>
      </c>
      <c r="B47" s="34">
        <v>3.105</v>
      </c>
      <c r="C47" s="34">
        <v>3.105</v>
      </c>
      <c r="D47" s="34">
        <v>3.105</v>
      </c>
      <c r="E47" s="34">
        <v>3.105</v>
      </c>
    </row>
    <row r="48" spans="1:5" x14ac:dyDescent="0.15">
      <c r="A48" s="6">
        <v>2010</v>
      </c>
      <c r="B48" s="34">
        <v>3.0539999999999998</v>
      </c>
      <c r="C48" s="34">
        <v>3.0539999999999998</v>
      </c>
      <c r="D48" s="34">
        <v>3.0539999999999998</v>
      </c>
      <c r="E48" s="34">
        <v>3.0539999999999998</v>
      </c>
    </row>
    <row r="49" spans="1:5" x14ac:dyDescent="0.15">
      <c r="A49" s="6">
        <v>2015</v>
      </c>
      <c r="B49" s="34">
        <v>3.1059999999999999</v>
      </c>
      <c r="C49" s="34">
        <v>3.1059999999999999</v>
      </c>
      <c r="D49" s="34">
        <v>3.1059999999999999</v>
      </c>
      <c r="E49" s="34">
        <v>3.1059999999999999</v>
      </c>
    </row>
    <row r="50" spans="1:5" x14ac:dyDescent="0.15">
      <c r="A50" s="6">
        <v>2020</v>
      </c>
      <c r="B50" s="34">
        <v>3.3180000000000001</v>
      </c>
      <c r="C50" s="34">
        <v>3.25</v>
      </c>
      <c r="D50" s="34">
        <v>3.2090000000000001</v>
      </c>
      <c r="E50" s="34">
        <v>3.1669999999999998</v>
      </c>
    </row>
    <row r="51" spans="1:5" x14ac:dyDescent="0.15">
      <c r="A51" s="6">
        <v>2025</v>
      </c>
      <c r="B51" s="34">
        <v>3.2989999999999999</v>
      </c>
      <c r="C51" s="34">
        <v>3.2040000000000002</v>
      </c>
      <c r="D51" s="34">
        <v>3.1139999999999999</v>
      </c>
      <c r="E51" s="34">
        <v>3.0219999999999998</v>
      </c>
    </row>
    <row r="52" spans="1:5" x14ac:dyDescent="0.15">
      <c r="A52" s="6">
        <v>2030</v>
      </c>
      <c r="B52" s="34">
        <v>3.1389999999999998</v>
      </c>
      <c r="C52" s="34">
        <v>3.0430000000000001</v>
      </c>
      <c r="D52" s="34">
        <v>2.9060000000000001</v>
      </c>
      <c r="E52" s="34">
        <v>2.77</v>
      </c>
    </row>
    <row r="53" spans="1:5" x14ac:dyDescent="0.15">
      <c r="A53" s="6" t="s">
        <v>187</v>
      </c>
      <c r="C53" s="29">
        <f>ROUND(($B52-C52)/$B52,4)</f>
        <v>3.0599999999999999E-2</v>
      </c>
      <c r="D53" s="29">
        <f t="shared" ref="D53" si="10">ROUND(($B52-D52)/$B52,4)</f>
        <v>7.4200000000000002E-2</v>
      </c>
      <c r="E53" s="29">
        <f t="shared" ref="E53" si="11">ROUND(($B52-E52)/$B52,4)</f>
        <v>0.1176</v>
      </c>
    </row>
    <row r="55" spans="1:5" x14ac:dyDescent="0.15">
      <c r="A55" s="6" t="s">
        <v>116</v>
      </c>
    </row>
    <row r="57" spans="1:5" x14ac:dyDescent="0.15">
      <c r="A57" s="80" t="s">
        <v>186</v>
      </c>
      <c r="B57" s="23" t="s">
        <v>104</v>
      </c>
      <c r="C57" s="23" t="s">
        <v>105</v>
      </c>
      <c r="D57" s="23" t="s">
        <v>106</v>
      </c>
      <c r="E57" s="23" t="s">
        <v>107</v>
      </c>
    </row>
    <row r="58" spans="1:5" x14ac:dyDescent="0.15">
      <c r="A58" s="23">
        <v>2007</v>
      </c>
      <c r="B58" s="23">
        <v>2760.732</v>
      </c>
      <c r="C58" s="23">
        <v>2760.732</v>
      </c>
      <c r="D58" s="23">
        <v>2760.732</v>
      </c>
      <c r="E58" s="23">
        <v>2760.732</v>
      </c>
    </row>
    <row r="59" spans="1:5" x14ac:dyDescent="0.15">
      <c r="A59" s="23">
        <v>2010</v>
      </c>
      <c r="B59" s="23">
        <v>3466.893</v>
      </c>
      <c r="C59" s="23">
        <v>3466.893</v>
      </c>
      <c r="D59" s="23">
        <v>3466.893</v>
      </c>
      <c r="E59" s="23">
        <v>3466.893</v>
      </c>
    </row>
    <row r="60" spans="1:5" x14ac:dyDescent="0.15">
      <c r="A60" s="23">
        <v>2015</v>
      </c>
      <c r="B60" s="23">
        <v>4489.8</v>
      </c>
      <c r="C60" s="23">
        <v>4489.8</v>
      </c>
      <c r="D60" s="23">
        <v>4489.8</v>
      </c>
      <c r="E60" s="23">
        <v>4489.8</v>
      </c>
    </row>
    <row r="61" spans="1:5" x14ac:dyDescent="0.15">
      <c r="A61" s="23">
        <v>2020</v>
      </c>
      <c r="B61" s="23">
        <v>5602.232</v>
      </c>
      <c r="C61" s="23">
        <v>5148.66</v>
      </c>
      <c r="D61" s="23">
        <v>4906.098</v>
      </c>
      <c r="E61" s="23">
        <v>4668.4290000000001</v>
      </c>
    </row>
    <row r="62" spans="1:5" x14ac:dyDescent="0.15">
      <c r="A62" s="23">
        <v>2025</v>
      </c>
      <c r="B62" s="23">
        <v>6474.6289999999999</v>
      </c>
      <c r="C62" s="23">
        <v>5862.6559999999999</v>
      </c>
      <c r="D62" s="23">
        <v>5315.5060000000003</v>
      </c>
      <c r="E62" s="23">
        <v>4799.8289999999997</v>
      </c>
    </row>
    <row r="63" spans="1:5" x14ac:dyDescent="0.15">
      <c r="A63" s="23">
        <v>2030</v>
      </c>
      <c r="B63" s="23">
        <v>7335.6660000000002</v>
      </c>
      <c r="C63" s="23">
        <v>6680.7759999999998</v>
      </c>
      <c r="D63" s="23">
        <v>5767.3980000000001</v>
      </c>
      <c r="E63" s="23">
        <v>4909.2070000000003</v>
      </c>
    </row>
    <row r="64" spans="1:5" x14ac:dyDescent="0.15">
      <c r="A64" s="6" t="s">
        <v>187</v>
      </c>
      <c r="B64" s="50"/>
      <c r="C64" s="51">
        <v>8.9300000000000004E-2</v>
      </c>
      <c r="D64" s="51">
        <v>0.21379999999999999</v>
      </c>
      <c r="E64" s="51">
        <v>0.33079999999999998</v>
      </c>
    </row>
  </sheetData>
  <phoneticPr fontId="4" type="noConversion"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workbookViewId="0">
      <selection activeCell="J17" sqref="J17"/>
    </sheetView>
  </sheetViews>
  <sheetFormatPr baseColWidth="10" defaultColWidth="8.83203125" defaultRowHeight="14" x14ac:dyDescent="0.15"/>
  <sheetData>
    <row r="1" spans="1:9" x14ac:dyDescent="0.15">
      <c r="A1" s="8" t="s">
        <v>103</v>
      </c>
      <c r="B1">
        <v>2007</v>
      </c>
      <c r="C1" s="1">
        <v>2010</v>
      </c>
      <c r="D1" s="1">
        <v>2015</v>
      </c>
      <c r="E1" s="1">
        <v>2020</v>
      </c>
      <c r="F1" s="1">
        <v>2025</v>
      </c>
      <c r="G1" s="1">
        <v>2030</v>
      </c>
    </row>
    <row r="2" spans="1:9" x14ac:dyDescent="0.15">
      <c r="A2" s="1" t="s">
        <v>97</v>
      </c>
      <c r="B2" s="33">
        <v>34.771000000000001</v>
      </c>
      <c r="C2" s="33">
        <v>27.206</v>
      </c>
      <c r="D2" s="33">
        <v>33.915999999999997</v>
      </c>
      <c r="E2" s="33">
        <v>38.823999999999998</v>
      </c>
      <c r="F2" s="33">
        <v>45.738</v>
      </c>
      <c r="G2" s="33">
        <v>51.6</v>
      </c>
      <c r="I2" s="53">
        <f>G2/G10</f>
        <v>1.5879854742413986</v>
      </c>
    </row>
    <row r="3" spans="1:9" x14ac:dyDescent="0.15">
      <c r="A3" s="1" t="s">
        <v>98</v>
      </c>
      <c r="B3" s="33">
        <v>24.053000000000001</v>
      </c>
      <c r="C3" s="33">
        <v>26.527999999999999</v>
      </c>
      <c r="D3" s="33">
        <v>30.358000000000001</v>
      </c>
      <c r="E3" s="33">
        <v>32.987000000000002</v>
      </c>
      <c r="F3" s="33">
        <v>37.115000000000002</v>
      </c>
      <c r="G3" s="33">
        <v>39.154000000000003</v>
      </c>
      <c r="I3" s="53">
        <f t="shared" ref="I3:I6" si="0">G3/G11</f>
        <v>1.2090165199938245</v>
      </c>
    </row>
    <row r="4" spans="1:9" x14ac:dyDescent="0.15">
      <c r="A4" s="1" t="s">
        <v>99</v>
      </c>
      <c r="B4" s="33">
        <v>8.8650000000000002</v>
      </c>
      <c r="C4" s="33">
        <v>8.5139999999999993</v>
      </c>
      <c r="D4" s="33">
        <v>9.51</v>
      </c>
      <c r="E4" s="33">
        <v>14.031000000000001</v>
      </c>
      <c r="F4" s="33">
        <v>18.866</v>
      </c>
      <c r="G4" s="33">
        <v>24.111000000000001</v>
      </c>
      <c r="I4" s="53">
        <f t="shared" si="0"/>
        <v>1.2868808710503843</v>
      </c>
    </row>
    <row r="5" spans="1:9" x14ac:dyDescent="0.15">
      <c r="A5" s="1" t="s">
        <v>100</v>
      </c>
      <c r="B5" s="33">
        <v>1.5740000000000001</v>
      </c>
      <c r="C5" s="33">
        <v>1.57</v>
      </c>
      <c r="D5" s="33">
        <v>1.659</v>
      </c>
      <c r="E5" s="33">
        <v>2.2610000000000001</v>
      </c>
      <c r="F5" s="33">
        <v>2.9350000000000001</v>
      </c>
      <c r="G5" s="33">
        <v>3.6379999999999999</v>
      </c>
      <c r="I5" s="53">
        <f t="shared" si="0"/>
        <v>1.9548629768941428</v>
      </c>
    </row>
    <row r="6" spans="1:9" x14ac:dyDescent="0.15">
      <c r="A6" s="1" t="s">
        <v>101</v>
      </c>
      <c r="B6" s="33">
        <v>3.105</v>
      </c>
      <c r="C6" s="33">
        <v>3.0539999999999998</v>
      </c>
      <c r="D6" s="33">
        <v>3.1059999999999999</v>
      </c>
      <c r="E6" s="33">
        <v>4.4489999999999998</v>
      </c>
      <c r="F6" s="33">
        <v>5.9119999999999999</v>
      </c>
      <c r="G6" s="33">
        <v>7.4850000000000003</v>
      </c>
      <c r="I6" s="53">
        <f t="shared" si="0"/>
        <v>2.3845173622172671</v>
      </c>
    </row>
    <row r="9" spans="1:9" x14ac:dyDescent="0.15">
      <c r="A9" s="8" t="s">
        <v>102</v>
      </c>
      <c r="B9">
        <v>2007</v>
      </c>
      <c r="C9" s="1">
        <v>2010</v>
      </c>
      <c r="D9" s="1">
        <v>2015</v>
      </c>
      <c r="E9" s="1">
        <v>2020</v>
      </c>
      <c r="F9" s="1">
        <v>2025</v>
      </c>
      <c r="G9" s="1">
        <v>2030</v>
      </c>
    </row>
    <row r="10" spans="1:9" x14ac:dyDescent="0.15">
      <c r="A10" s="1" t="s">
        <v>97</v>
      </c>
      <c r="B10" s="33">
        <v>34.771000000000001</v>
      </c>
      <c r="C10" s="33">
        <v>27.206</v>
      </c>
      <c r="D10" s="33">
        <v>33.915999999999997</v>
      </c>
      <c r="E10" s="33">
        <v>33.287999999999997</v>
      </c>
      <c r="F10" s="33">
        <v>33.613999999999997</v>
      </c>
      <c r="G10" s="33">
        <v>32.494</v>
      </c>
    </row>
    <row r="11" spans="1:9" x14ac:dyDescent="0.15">
      <c r="A11" s="1" t="s">
        <v>98</v>
      </c>
      <c r="B11" s="33">
        <v>24.053000000000001</v>
      </c>
      <c r="C11" s="33">
        <v>26.527999999999999</v>
      </c>
      <c r="D11" s="33">
        <v>30.358000000000001</v>
      </c>
      <c r="E11" s="33">
        <v>31.010999999999999</v>
      </c>
      <c r="F11" s="33">
        <v>32.762</v>
      </c>
      <c r="G11" s="33">
        <v>32.384999999999998</v>
      </c>
    </row>
    <row r="12" spans="1:9" x14ac:dyDescent="0.15">
      <c r="A12" s="1" t="s">
        <v>99</v>
      </c>
      <c r="B12" s="33">
        <v>8.8650000000000002</v>
      </c>
      <c r="C12" s="33">
        <v>8.5139999999999993</v>
      </c>
      <c r="D12" s="33">
        <v>9.51</v>
      </c>
      <c r="E12" s="33">
        <v>12.868</v>
      </c>
      <c r="F12" s="33">
        <v>15.911</v>
      </c>
      <c r="G12" s="33">
        <v>18.736000000000001</v>
      </c>
    </row>
    <row r="13" spans="1:9" x14ac:dyDescent="0.15">
      <c r="A13" s="1" t="s">
        <v>100</v>
      </c>
      <c r="B13" s="33">
        <v>1.5740000000000001</v>
      </c>
      <c r="C13" s="33">
        <v>1.57</v>
      </c>
      <c r="D13" s="33">
        <v>1.659</v>
      </c>
      <c r="E13" s="33">
        <v>1.802</v>
      </c>
      <c r="F13" s="33">
        <v>1.871</v>
      </c>
      <c r="G13" s="33">
        <v>1.861</v>
      </c>
    </row>
    <row r="14" spans="1:9" x14ac:dyDescent="0.15">
      <c r="A14" s="1" t="s">
        <v>101</v>
      </c>
      <c r="B14" s="33">
        <v>3.105</v>
      </c>
      <c r="C14" s="33">
        <v>3.0539999999999998</v>
      </c>
      <c r="D14" s="33">
        <v>3.1059999999999999</v>
      </c>
      <c r="E14" s="33">
        <v>3.3180000000000001</v>
      </c>
      <c r="F14" s="33">
        <v>3.2989999999999999</v>
      </c>
      <c r="G14" s="33">
        <v>3.1389999999999998</v>
      </c>
    </row>
    <row r="16" spans="1:9" x14ac:dyDescent="0.15">
      <c r="A16" s="1" t="s">
        <v>113</v>
      </c>
    </row>
  </sheetData>
  <phoneticPr fontId="4" type="noConversion"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4"/>
  <sheetViews>
    <sheetView zoomScale="99" workbookViewId="0">
      <pane ySplit="1" topLeftCell="A2" activePane="bottomLeft" state="frozen"/>
      <selection activeCell="H1" sqref="H1"/>
      <selection pane="bottomLeft"/>
    </sheetView>
  </sheetViews>
  <sheetFormatPr baseColWidth="10" defaultColWidth="8.83203125" defaultRowHeight="14" x14ac:dyDescent="0.15"/>
  <cols>
    <col min="1" max="1" width="13.6640625" style="6" customWidth="1"/>
    <col min="2" max="2" width="6.83203125" style="6" bestFit="1" customWidth="1"/>
    <col min="3" max="3" width="10.33203125" style="6" bestFit="1" customWidth="1"/>
    <col min="4" max="6" width="10.6640625" style="6" bestFit="1" customWidth="1"/>
    <col min="7" max="11" width="8.83203125" style="6"/>
    <col min="12" max="12" width="16.1640625" style="14" customWidth="1"/>
    <col min="13" max="13" width="14" style="14" customWidth="1"/>
    <col min="14" max="14" width="16.83203125" style="14" customWidth="1"/>
    <col min="15" max="15" width="16.5" style="14" customWidth="1"/>
    <col min="16" max="16" width="16.83203125" style="6" customWidth="1"/>
    <col min="17" max="17" width="20.5" style="14" customWidth="1"/>
    <col min="18" max="16384" width="8.83203125" style="6"/>
  </cols>
  <sheetData>
    <row r="1" spans="1:17" ht="20" x14ac:dyDescent="0.15">
      <c r="A1" s="9" t="s">
        <v>128</v>
      </c>
      <c r="B1">
        <v>2010</v>
      </c>
      <c r="C1" t="s">
        <v>104</v>
      </c>
      <c r="D1" t="s">
        <v>105</v>
      </c>
      <c r="E1" t="s">
        <v>106</v>
      </c>
      <c r="F1" t="s">
        <v>107</v>
      </c>
      <c r="G1" t="s">
        <v>122</v>
      </c>
      <c r="H1" t="s">
        <v>123</v>
      </c>
      <c r="I1" t="s">
        <v>124</v>
      </c>
      <c r="J1" t="s">
        <v>125</v>
      </c>
      <c r="L1" s="13" t="s">
        <v>133</v>
      </c>
      <c r="M1" s="13" t="s">
        <v>132</v>
      </c>
      <c r="N1" s="14" t="s">
        <v>143</v>
      </c>
      <c r="O1" s="14" t="s">
        <v>142</v>
      </c>
      <c r="P1" s="14" t="s">
        <v>144</v>
      </c>
      <c r="Q1" s="14" t="s">
        <v>163</v>
      </c>
    </row>
    <row r="2" spans="1:17" x14ac:dyDescent="0.15">
      <c r="A2" t="s">
        <v>20</v>
      </c>
      <c r="B2">
        <v>62.02</v>
      </c>
      <c r="C2">
        <v>76.89</v>
      </c>
      <c r="D2">
        <v>71.760000000000005</v>
      </c>
      <c r="E2">
        <v>65.040000000000006</v>
      </c>
      <c r="F2">
        <v>58.9</v>
      </c>
      <c r="G2">
        <v>66.42</v>
      </c>
      <c r="H2">
        <v>62.75</v>
      </c>
      <c r="I2">
        <v>58</v>
      </c>
      <c r="J2">
        <v>53.6</v>
      </c>
      <c r="L2" s="14">
        <f t="shared" ref="L2:L32" si="0">ROUND((C2-B2)/B2*100,1)</f>
        <v>24</v>
      </c>
      <c r="M2" s="40">
        <f t="shared" ref="M2:M32" si="1">ROUND((C2-E2)/$C2*100,1)</f>
        <v>15.4</v>
      </c>
      <c r="N2" s="14">
        <f t="shared" ref="N2:N32" si="2">ROUND((D2-H2)/D2*100,1)</f>
        <v>12.6</v>
      </c>
      <c r="O2" s="14">
        <f t="shared" ref="O2:O32" si="3">ROUND((E2-I2)/E2*100,1)</f>
        <v>10.8</v>
      </c>
      <c r="P2" s="14">
        <f t="shared" ref="P2:P32" si="4">ROUND((F2-J2)/F2*100,1)</f>
        <v>9</v>
      </c>
      <c r="Q2" s="14">
        <f t="shared" ref="Q2:Q17" si="5">ROUND(($G2-I2)/$G2*100,1)</f>
        <v>12.7</v>
      </c>
    </row>
    <row r="3" spans="1:17" x14ac:dyDescent="0.15">
      <c r="A3" t="s">
        <v>22</v>
      </c>
      <c r="B3">
        <v>73.62</v>
      </c>
      <c r="C3">
        <v>106.2</v>
      </c>
      <c r="D3">
        <v>99.37</v>
      </c>
      <c r="E3">
        <v>90.48</v>
      </c>
      <c r="F3">
        <v>82.22</v>
      </c>
      <c r="G3">
        <v>86.85</v>
      </c>
      <c r="H3">
        <v>82.5</v>
      </c>
      <c r="I3">
        <v>76.88</v>
      </c>
      <c r="J3">
        <v>71.569999999999993</v>
      </c>
      <c r="L3" s="14">
        <f t="shared" si="0"/>
        <v>44.3</v>
      </c>
      <c r="M3" s="40">
        <f t="shared" si="1"/>
        <v>14.8</v>
      </c>
      <c r="N3" s="14">
        <f t="shared" si="2"/>
        <v>17</v>
      </c>
      <c r="O3" s="14">
        <f t="shared" si="3"/>
        <v>15</v>
      </c>
      <c r="P3" s="14">
        <f t="shared" si="4"/>
        <v>13</v>
      </c>
      <c r="Q3" s="14">
        <f t="shared" si="5"/>
        <v>11.5</v>
      </c>
    </row>
    <row r="4" spans="1:17" x14ac:dyDescent="0.15">
      <c r="A4" t="s">
        <v>24</v>
      </c>
      <c r="B4">
        <v>68.23</v>
      </c>
      <c r="C4">
        <v>82.97</v>
      </c>
      <c r="D4">
        <v>78.180000000000007</v>
      </c>
      <c r="E4">
        <v>71.37</v>
      </c>
      <c r="F4">
        <v>64.98</v>
      </c>
      <c r="G4">
        <v>71.39</v>
      </c>
      <c r="H4">
        <v>68.02</v>
      </c>
      <c r="I4">
        <v>63.28</v>
      </c>
      <c r="J4">
        <v>58.77</v>
      </c>
      <c r="L4" s="14">
        <f t="shared" si="0"/>
        <v>21.6</v>
      </c>
      <c r="M4" s="40">
        <f t="shared" si="1"/>
        <v>14</v>
      </c>
      <c r="N4" s="14">
        <f t="shared" si="2"/>
        <v>13</v>
      </c>
      <c r="O4" s="14">
        <f t="shared" si="3"/>
        <v>11.3</v>
      </c>
      <c r="P4" s="14">
        <f t="shared" si="4"/>
        <v>9.6</v>
      </c>
      <c r="Q4" s="14">
        <f t="shared" si="5"/>
        <v>11.4</v>
      </c>
    </row>
    <row r="5" spans="1:17" x14ac:dyDescent="0.15">
      <c r="A5" t="s">
        <v>42</v>
      </c>
      <c r="B5">
        <v>58</v>
      </c>
      <c r="C5">
        <v>71.5</v>
      </c>
      <c r="D5">
        <v>66.37</v>
      </c>
      <c r="E5">
        <v>59.69</v>
      </c>
      <c r="F5">
        <v>54.05</v>
      </c>
      <c r="G5">
        <v>64.22</v>
      </c>
      <c r="H5">
        <v>60.04</v>
      </c>
      <c r="I5">
        <v>54.73</v>
      </c>
      <c r="J5">
        <v>50.28</v>
      </c>
      <c r="L5" s="14">
        <f t="shared" si="0"/>
        <v>23.3</v>
      </c>
      <c r="M5" s="14">
        <f t="shared" si="1"/>
        <v>16.5</v>
      </c>
      <c r="N5" s="14">
        <f t="shared" si="2"/>
        <v>9.5</v>
      </c>
      <c r="O5" s="14">
        <f t="shared" si="3"/>
        <v>8.3000000000000007</v>
      </c>
      <c r="P5" s="14">
        <f t="shared" si="4"/>
        <v>7</v>
      </c>
      <c r="Q5" s="14">
        <f t="shared" si="5"/>
        <v>14.8</v>
      </c>
    </row>
    <row r="6" spans="1:17" x14ac:dyDescent="0.15">
      <c r="A6" t="s">
        <v>36</v>
      </c>
      <c r="B6">
        <v>68.67</v>
      </c>
      <c r="C6">
        <v>83.32</v>
      </c>
      <c r="D6">
        <v>78.97</v>
      </c>
      <c r="E6">
        <v>72.89</v>
      </c>
      <c r="F6">
        <v>67.17</v>
      </c>
      <c r="G6">
        <v>71.180000000000007</v>
      </c>
      <c r="H6">
        <v>68.209999999999994</v>
      </c>
      <c r="I6">
        <v>64.06</v>
      </c>
      <c r="J6">
        <v>60.09</v>
      </c>
      <c r="L6" s="14">
        <f t="shared" si="0"/>
        <v>21.3</v>
      </c>
      <c r="M6" s="14">
        <f t="shared" si="1"/>
        <v>12.5</v>
      </c>
      <c r="N6" s="14">
        <f t="shared" si="2"/>
        <v>13.6</v>
      </c>
      <c r="O6" s="14">
        <f t="shared" si="3"/>
        <v>12.1</v>
      </c>
      <c r="P6" s="14">
        <f t="shared" si="4"/>
        <v>10.5</v>
      </c>
      <c r="Q6" s="14">
        <f t="shared" si="5"/>
        <v>10</v>
      </c>
    </row>
    <row r="7" spans="1:17" x14ac:dyDescent="0.15">
      <c r="A7" t="s">
        <v>44</v>
      </c>
      <c r="B7">
        <v>28.94</v>
      </c>
      <c r="C7">
        <v>31.75</v>
      </c>
      <c r="D7">
        <v>30.63</v>
      </c>
      <c r="E7">
        <v>29.05</v>
      </c>
      <c r="F7">
        <v>27.61</v>
      </c>
      <c r="G7">
        <v>29.93</v>
      </c>
      <c r="H7">
        <v>29.01</v>
      </c>
      <c r="I7">
        <v>27.74</v>
      </c>
      <c r="J7">
        <v>26.59</v>
      </c>
      <c r="L7" s="14">
        <f t="shared" si="0"/>
        <v>9.6999999999999993</v>
      </c>
      <c r="M7" s="14">
        <f t="shared" si="1"/>
        <v>8.5</v>
      </c>
      <c r="N7" s="14">
        <f t="shared" si="2"/>
        <v>5.3</v>
      </c>
      <c r="O7" s="14">
        <f t="shared" si="3"/>
        <v>4.5</v>
      </c>
      <c r="P7" s="14">
        <f t="shared" si="4"/>
        <v>3.7</v>
      </c>
      <c r="Q7" s="14">
        <f t="shared" si="5"/>
        <v>7.3</v>
      </c>
    </row>
    <row r="8" spans="1:17" x14ac:dyDescent="0.15">
      <c r="A8" t="s">
        <v>26</v>
      </c>
      <c r="B8">
        <v>38.71</v>
      </c>
      <c r="C8">
        <v>49.79</v>
      </c>
      <c r="D8">
        <v>47.28</v>
      </c>
      <c r="E8">
        <v>43.42</v>
      </c>
      <c r="F8">
        <v>39.96</v>
      </c>
      <c r="G8">
        <v>41.56</v>
      </c>
      <c r="H8">
        <v>39.909999999999997</v>
      </c>
      <c r="I8">
        <v>37.4</v>
      </c>
      <c r="J8">
        <v>35.090000000000003</v>
      </c>
      <c r="L8" s="14">
        <f t="shared" si="0"/>
        <v>28.6</v>
      </c>
      <c r="M8" s="14">
        <f t="shared" si="1"/>
        <v>12.8</v>
      </c>
      <c r="N8" s="14">
        <f t="shared" si="2"/>
        <v>15.6</v>
      </c>
      <c r="O8" s="14">
        <f t="shared" si="3"/>
        <v>13.9</v>
      </c>
      <c r="P8" s="14">
        <f t="shared" si="4"/>
        <v>12.2</v>
      </c>
      <c r="Q8" s="14">
        <f t="shared" si="5"/>
        <v>10</v>
      </c>
    </row>
    <row r="9" spans="1:17" x14ac:dyDescent="0.15">
      <c r="A9" t="s">
        <v>46</v>
      </c>
      <c r="B9">
        <v>30.09</v>
      </c>
      <c r="C9">
        <v>40.57</v>
      </c>
      <c r="D9">
        <v>38.619999999999997</v>
      </c>
      <c r="E9">
        <v>35.39</v>
      </c>
      <c r="F9">
        <v>32.659999999999997</v>
      </c>
      <c r="G9">
        <v>34.04</v>
      </c>
      <c r="H9">
        <v>32.770000000000003</v>
      </c>
      <c r="I9">
        <v>30.72</v>
      </c>
      <c r="J9">
        <v>28.92</v>
      </c>
      <c r="L9" s="14">
        <f t="shared" si="0"/>
        <v>34.799999999999997</v>
      </c>
      <c r="M9" s="14">
        <f t="shared" si="1"/>
        <v>12.8</v>
      </c>
      <c r="N9" s="14">
        <f t="shared" si="2"/>
        <v>15.1</v>
      </c>
      <c r="O9" s="14">
        <f t="shared" si="3"/>
        <v>13.2</v>
      </c>
      <c r="P9" s="14">
        <f t="shared" si="4"/>
        <v>11.5</v>
      </c>
      <c r="Q9" s="14">
        <f t="shared" si="5"/>
        <v>9.8000000000000007</v>
      </c>
    </row>
    <row r="10" spans="1:17" x14ac:dyDescent="0.15">
      <c r="A10" t="s">
        <v>48</v>
      </c>
      <c r="B10">
        <v>22.53</v>
      </c>
      <c r="C10">
        <v>26.93</v>
      </c>
      <c r="D10">
        <v>25.9</v>
      </c>
      <c r="E10">
        <v>24.13</v>
      </c>
      <c r="F10">
        <v>22.38</v>
      </c>
      <c r="G10">
        <v>23.06</v>
      </c>
      <c r="H10">
        <v>22.34</v>
      </c>
      <c r="I10">
        <v>21.15</v>
      </c>
      <c r="J10">
        <v>19.95</v>
      </c>
      <c r="L10" s="14">
        <f t="shared" si="0"/>
        <v>19.5</v>
      </c>
      <c r="M10" s="14">
        <f t="shared" si="1"/>
        <v>10.4</v>
      </c>
      <c r="N10" s="14">
        <f t="shared" si="2"/>
        <v>13.7</v>
      </c>
      <c r="O10" s="14">
        <f t="shared" si="3"/>
        <v>12.3</v>
      </c>
      <c r="P10" s="14">
        <f t="shared" si="4"/>
        <v>10.9</v>
      </c>
      <c r="Q10" s="14">
        <f t="shared" si="5"/>
        <v>8.3000000000000007</v>
      </c>
    </row>
    <row r="11" spans="1:17" x14ac:dyDescent="0.15">
      <c r="A11" t="s">
        <v>28</v>
      </c>
      <c r="B11">
        <v>56.96</v>
      </c>
      <c r="C11">
        <v>61.24</v>
      </c>
      <c r="D11">
        <v>59.27</v>
      </c>
      <c r="E11">
        <v>56.36</v>
      </c>
      <c r="F11">
        <v>53.47</v>
      </c>
      <c r="G11">
        <v>54.01</v>
      </c>
      <c r="H11">
        <v>52.69</v>
      </c>
      <c r="I11">
        <v>50.82</v>
      </c>
      <c r="J11">
        <v>49</v>
      </c>
      <c r="L11" s="14">
        <f t="shared" si="0"/>
        <v>7.5</v>
      </c>
      <c r="M11" s="14">
        <f t="shared" si="1"/>
        <v>8</v>
      </c>
      <c r="N11" s="14">
        <f t="shared" si="2"/>
        <v>11.1</v>
      </c>
      <c r="O11" s="14">
        <f t="shared" si="3"/>
        <v>9.8000000000000007</v>
      </c>
      <c r="P11" s="14">
        <f t="shared" si="4"/>
        <v>8.4</v>
      </c>
      <c r="Q11" s="14">
        <f t="shared" si="5"/>
        <v>5.9</v>
      </c>
    </row>
    <row r="12" spans="1:17" x14ac:dyDescent="0.15">
      <c r="A12" t="s">
        <v>30</v>
      </c>
      <c r="B12">
        <v>67.39</v>
      </c>
      <c r="C12">
        <v>80.5</v>
      </c>
      <c r="D12">
        <v>77.430000000000007</v>
      </c>
      <c r="E12">
        <v>72.599999999999994</v>
      </c>
      <c r="F12">
        <v>67.89</v>
      </c>
      <c r="G12">
        <v>69.66</v>
      </c>
      <c r="H12">
        <v>67.61</v>
      </c>
      <c r="I12">
        <v>64.36</v>
      </c>
      <c r="J12">
        <v>61.11</v>
      </c>
      <c r="L12" s="14">
        <f t="shared" si="0"/>
        <v>19.5</v>
      </c>
      <c r="M12" s="40">
        <f t="shared" si="1"/>
        <v>9.8000000000000007</v>
      </c>
      <c r="N12" s="14">
        <f t="shared" si="2"/>
        <v>12.7</v>
      </c>
      <c r="O12" s="14">
        <f t="shared" si="3"/>
        <v>11.3</v>
      </c>
      <c r="P12" s="14">
        <f t="shared" si="4"/>
        <v>10</v>
      </c>
      <c r="Q12" s="14">
        <f t="shared" si="5"/>
        <v>7.6</v>
      </c>
    </row>
    <row r="13" spans="1:17" x14ac:dyDescent="0.15">
      <c r="A13" t="s">
        <v>32</v>
      </c>
      <c r="B13">
        <v>42.14</v>
      </c>
      <c r="C13">
        <v>49.26</v>
      </c>
      <c r="D13">
        <v>47.26</v>
      </c>
      <c r="E13">
        <v>44.26</v>
      </c>
      <c r="F13">
        <v>41.23</v>
      </c>
      <c r="G13">
        <v>42.43</v>
      </c>
      <c r="H13">
        <v>41.04</v>
      </c>
      <c r="I13">
        <v>38.979999999999997</v>
      </c>
      <c r="J13">
        <v>36.9</v>
      </c>
      <c r="L13" s="14">
        <f t="shared" si="0"/>
        <v>16.899999999999999</v>
      </c>
      <c r="M13" s="40">
        <f t="shared" si="1"/>
        <v>10.199999999999999</v>
      </c>
      <c r="N13" s="14">
        <f t="shared" si="2"/>
        <v>13.2</v>
      </c>
      <c r="O13" s="14">
        <f t="shared" si="3"/>
        <v>11.9</v>
      </c>
      <c r="P13" s="14">
        <f t="shared" si="4"/>
        <v>10.5</v>
      </c>
      <c r="Q13" s="14">
        <f t="shared" si="5"/>
        <v>8.1</v>
      </c>
    </row>
    <row r="14" spans="1:17" x14ac:dyDescent="0.15">
      <c r="A14" t="s">
        <v>50</v>
      </c>
      <c r="B14">
        <v>72.67</v>
      </c>
      <c r="C14">
        <v>91.8</v>
      </c>
      <c r="D14">
        <v>88.01</v>
      </c>
      <c r="E14">
        <v>82.18</v>
      </c>
      <c r="F14">
        <v>77.209999999999994</v>
      </c>
      <c r="G14">
        <v>78.59</v>
      </c>
      <c r="H14">
        <v>76.08</v>
      </c>
      <c r="I14">
        <v>72.19</v>
      </c>
      <c r="J14">
        <v>68.86</v>
      </c>
      <c r="L14" s="14">
        <f t="shared" si="0"/>
        <v>26.3</v>
      </c>
      <c r="M14" s="14">
        <f t="shared" si="1"/>
        <v>10.5</v>
      </c>
      <c r="N14" s="14">
        <f t="shared" si="2"/>
        <v>13.6</v>
      </c>
      <c r="O14" s="14">
        <f t="shared" si="3"/>
        <v>12.2</v>
      </c>
      <c r="P14" s="14">
        <f t="shared" si="4"/>
        <v>10.8</v>
      </c>
      <c r="Q14" s="14">
        <f t="shared" si="5"/>
        <v>8.1</v>
      </c>
    </row>
    <row r="15" spans="1:17" x14ac:dyDescent="0.15">
      <c r="A15" t="s">
        <v>34</v>
      </c>
      <c r="B15">
        <v>28</v>
      </c>
      <c r="C15">
        <v>35.01</v>
      </c>
      <c r="D15">
        <v>33.53</v>
      </c>
      <c r="E15">
        <v>31.3</v>
      </c>
      <c r="F15">
        <v>29.34</v>
      </c>
      <c r="G15">
        <v>29.81</v>
      </c>
      <c r="H15">
        <v>28.71</v>
      </c>
      <c r="I15">
        <v>27.08</v>
      </c>
      <c r="J15">
        <v>25.65</v>
      </c>
      <c r="L15" s="14">
        <f t="shared" si="0"/>
        <v>25</v>
      </c>
      <c r="M15" s="40">
        <f t="shared" si="1"/>
        <v>10.6</v>
      </c>
      <c r="N15" s="14">
        <f t="shared" si="2"/>
        <v>14.4</v>
      </c>
      <c r="O15" s="14">
        <f t="shared" si="3"/>
        <v>13.5</v>
      </c>
      <c r="P15" s="14">
        <f t="shared" si="4"/>
        <v>12.6</v>
      </c>
      <c r="Q15" s="14">
        <f t="shared" si="5"/>
        <v>9.1999999999999993</v>
      </c>
    </row>
    <row r="16" spans="1:17" x14ac:dyDescent="0.15">
      <c r="A16" t="s">
        <v>54</v>
      </c>
      <c r="B16">
        <v>81.36</v>
      </c>
      <c r="C16">
        <v>99.38</v>
      </c>
      <c r="D16">
        <v>94.71</v>
      </c>
      <c r="E16">
        <v>87.89</v>
      </c>
      <c r="F16">
        <v>81.739999999999995</v>
      </c>
      <c r="G16">
        <v>85.54</v>
      </c>
      <c r="H16">
        <v>82.3</v>
      </c>
      <c r="I16">
        <v>77.599999999999994</v>
      </c>
      <c r="J16">
        <v>73.33</v>
      </c>
      <c r="L16" s="14">
        <f t="shared" si="0"/>
        <v>22.1</v>
      </c>
      <c r="M16" s="14">
        <f t="shared" si="1"/>
        <v>11.6</v>
      </c>
      <c r="N16" s="14">
        <f t="shared" si="2"/>
        <v>13.1</v>
      </c>
      <c r="O16" s="14">
        <f t="shared" si="3"/>
        <v>11.7</v>
      </c>
      <c r="P16" s="14">
        <f t="shared" si="4"/>
        <v>10.3</v>
      </c>
      <c r="Q16" s="14">
        <f t="shared" si="5"/>
        <v>9.3000000000000007</v>
      </c>
    </row>
    <row r="17" spans="1:17" x14ac:dyDescent="0.15">
      <c r="A17" t="s">
        <v>56</v>
      </c>
      <c r="B17">
        <v>73.72</v>
      </c>
      <c r="C17">
        <v>95.89</v>
      </c>
      <c r="D17">
        <v>90.13</v>
      </c>
      <c r="E17">
        <v>82.04</v>
      </c>
      <c r="F17">
        <v>74.489999999999995</v>
      </c>
      <c r="G17">
        <v>80.37</v>
      </c>
      <c r="H17">
        <v>76.459999999999994</v>
      </c>
      <c r="I17">
        <v>71</v>
      </c>
      <c r="J17">
        <v>65.75</v>
      </c>
      <c r="L17" s="14">
        <f t="shared" si="0"/>
        <v>30.1</v>
      </c>
      <c r="M17" s="14">
        <f t="shared" si="1"/>
        <v>14.4</v>
      </c>
      <c r="N17" s="14">
        <f t="shared" si="2"/>
        <v>15.2</v>
      </c>
      <c r="O17" s="14">
        <f t="shared" si="3"/>
        <v>13.5</v>
      </c>
      <c r="P17" s="14">
        <f t="shared" si="4"/>
        <v>11.7</v>
      </c>
      <c r="Q17" s="14">
        <f t="shared" si="5"/>
        <v>11.7</v>
      </c>
    </row>
    <row r="18" spans="1:17" x14ac:dyDescent="0.15">
      <c r="A18" t="s">
        <v>58</v>
      </c>
      <c r="B18">
        <v>63.42</v>
      </c>
      <c r="C18">
        <v>90.47</v>
      </c>
      <c r="D18">
        <v>85.25</v>
      </c>
      <c r="E18">
        <v>77.69</v>
      </c>
      <c r="F18">
        <v>71.290000000000006</v>
      </c>
      <c r="G18">
        <v>74.459999999999994</v>
      </c>
      <c r="H18">
        <v>71.09</v>
      </c>
      <c r="I18">
        <v>66.150000000000006</v>
      </c>
      <c r="J18">
        <v>61.85</v>
      </c>
      <c r="L18" s="14">
        <f t="shared" si="0"/>
        <v>42.7</v>
      </c>
      <c r="M18" s="14">
        <f t="shared" si="1"/>
        <v>14.1</v>
      </c>
      <c r="N18" s="14">
        <f t="shared" si="2"/>
        <v>16.600000000000001</v>
      </c>
      <c r="O18" s="14">
        <f t="shared" si="3"/>
        <v>14.9</v>
      </c>
      <c r="P18" s="14">
        <f t="shared" si="4"/>
        <v>13.2</v>
      </c>
      <c r="Q18" s="14">
        <f t="shared" ref="Q18:Q32" si="6">ROUND(($G18-I18)/$G18*100,1)</f>
        <v>11.2</v>
      </c>
    </row>
    <row r="19" spans="1:17" x14ac:dyDescent="0.15">
      <c r="A19" t="s">
        <v>52</v>
      </c>
      <c r="B19">
        <v>44.9</v>
      </c>
      <c r="C19">
        <v>63.08</v>
      </c>
      <c r="D19">
        <v>60.6</v>
      </c>
      <c r="E19">
        <v>56.62</v>
      </c>
      <c r="F19">
        <v>52.72</v>
      </c>
      <c r="G19">
        <v>51.96</v>
      </c>
      <c r="H19">
        <v>50.29</v>
      </c>
      <c r="I19">
        <v>47.7</v>
      </c>
      <c r="J19">
        <v>45.16</v>
      </c>
      <c r="L19" s="14">
        <f t="shared" si="0"/>
        <v>40.5</v>
      </c>
      <c r="M19" s="14">
        <f t="shared" si="1"/>
        <v>10.199999999999999</v>
      </c>
      <c r="N19" s="14">
        <f t="shared" si="2"/>
        <v>17</v>
      </c>
      <c r="O19" s="14">
        <f t="shared" si="3"/>
        <v>15.8</v>
      </c>
      <c r="P19" s="14">
        <f t="shared" si="4"/>
        <v>14.3</v>
      </c>
      <c r="Q19" s="14">
        <f t="shared" si="6"/>
        <v>8.1999999999999993</v>
      </c>
    </row>
    <row r="20" spans="1:17" x14ac:dyDescent="0.15">
      <c r="A20" t="s">
        <v>64</v>
      </c>
      <c r="B20">
        <v>78.5</v>
      </c>
      <c r="C20">
        <v>109.93</v>
      </c>
      <c r="D20">
        <v>105.91</v>
      </c>
      <c r="E20">
        <v>98.09</v>
      </c>
      <c r="F20">
        <v>89.27</v>
      </c>
      <c r="G20">
        <v>93.26</v>
      </c>
      <c r="H20">
        <v>90.32</v>
      </c>
      <c r="I20">
        <v>84.9</v>
      </c>
      <c r="J20">
        <v>78.81</v>
      </c>
      <c r="L20" s="14">
        <f t="shared" si="0"/>
        <v>40</v>
      </c>
      <c r="M20" s="14">
        <f t="shared" si="1"/>
        <v>10.8</v>
      </c>
      <c r="N20" s="14">
        <f t="shared" si="2"/>
        <v>14.7</v>
      </c>
      <c r="O20" s="14">
        <f t="shared" si="3"/>
        <v>13.4</v>
      </c>
      <c r="P20" s="14">
        <f t="shared" si="4"/>
        <v>11.7</v>
      </c>
      <c r="Q20" s="14">
        <f t="shared" si="6"/>
        <v>9</v>
      </c>
    </row>
    <row r="21" spans="1:17" x14ac:dyDescent="0.15">
      <c r="A21" t="s">
        <v>62</v>
      </c>
      <c r="B21">
        <v>68.8</v>
      </c>
      <c r="C21">
        <v>108.1</v>
      </c>
      <c r="D21">
        <v>103.21</v>
      </c>
      <c r="E21">
        <v>94.61</v>
      </c>
      <c r="F21">
        <v>85.54</v>
      </c>
      <c r="G21">
        <v>89.09</v>
      </c>
      <c r="H21">
        <v>85.69</v>
      </c>
      <c r="I21">
        <v>79.98</v>
      </c>
      <c r="J21">
        <v>73.959999999999994</v>
      </c>
      <c r="L21" s="14">
        <f t="shared" si="0"/>
        <v>57.1</v>
      </c>
      <c r="M21" s="14">
        <f t="shared" si="1"/>
        <v>12.5</v>
      </c>
      <c r="N21" s="14">
        <f t="shared" si="2"/>
        <v>17</v>
      </c>
      <c r="O21" s="14">
        <f t="shared" si="3"/>
        <v>15.5</v>
      </c>
      <c r="P21" s="14">
        <f t="shared" si="4"/>
        <v>13.5</v>
      </c>
      <c r="Q21" s="14">
        <f t="shared" si="6"/>
        <v>10.199999999999999</v>
      </c>
    </row>
    <row r="22" spans="1:17" x14ac:dyDescent="0.15">
      <c r="A22" t="s">
        <v>70</v>
      </c>
      <c r="B22">
        <v>57.25</v>
      </c>
      <c r="C22">
        <v>67.25</v>
      </c>
      <c r="D22">
        <v>64.41</v>
      </c>
      <c r="E22">
        <v>60.12</v>
      </c>
      <c r="F22">
        <v>55.88</v>
      </c>
      <c r="G22">
        <v>59.99</v>
      </c>
      <c r="H22">
        <v>57.83</v>
      </c>
      <c r="I22">
        <v>54.67</v>
      </c>
      <c r="J22">
        <v>51.59</v>
      </c>
      <c r="L22" s="14">
        <f t="shared" si="0"/>
        <v>17.5</v>
      </c>
      <c r="M22" s="14">
        <f t="shared" si="1"/>
        <v>10.6</v>
      </c>
      <c r="N22" s="14">
        <f t="shared" si="2"/>
        <v>10.199999999999999</v>
      </c>
      <c r="O22" s="14">
        <f t="shared" si="3"/>
        <v>9.1</v>
      </c>
      <c r="P22" s="14">
        <f t="shared" si="4"/>
        <v>7.7</v>
      </c>
      <c r="Q22" s="14">
        <f t="shared" si="6"/>
        <v>8.9</v>
      </c>
    </row>
    <row r="23" spans="1:17" x14ac:dyDescent="0.15">
      <c r="A23" t="s">
        <v>72</v>
      </c>
      <c r="B23">
        <v>38.67</v>
      </c>
      <c r="C23">
        <v>41.13</v>
      </c>
      <c r="D23">
        <v>39.9</v>
      </c>
      <c r="E23">
        <v>38.020000000000003</v>
      </c>
      <c r="F23">
        <v>36.18</v>
      </c>
      <c r="G23">
        <v>39</v>
      </c>
      <c r="H23">
        <v>37.97</v>
      </c>
      <c r="I23">
        <v>36.46</v>
      </c>
      <c r="J23">
        <v>35</v>
      </c>
      <c r="L23" s="14">
        <f t="shared" si="0"/>
        <v>6.4</v>
      </c>
      <c r="M23" s="14">
        <f t="shared" si="1"/>
        <v>7.6</v>
      </c>
      <c r="N23" s="14">
        <f t="shared" si="2"/>
        <v>4.8</v>
      </c>
      <c r="O23" s="14">
        <f t="shared" si="3"/>
        <v>4.0999999999999996</v>
      </c>
      <c r="P23" s="14">
        <f t="shared" si="4"/>
        <v>3.3</v>
      </c>
      <c r="Q23" s="14">
        <f t="shared" si="6"/>
        <v>6.5</v>
      </c>
    </row>
    <row r="24" spans="1:17" x14ac:dyDescent="0.15">
      <c r="A24" t="s">
        <v>74</v>
      </c>
      <c r="B24">
        <v>21.12</v>
      </c>
      <c r="C24">
        <v>23.91</v>
      </c>
      <c r="D24">
        <v>22.92</v>
      </c>
      <c r="E24">
        <v>21.52</v>
      </c>
      <c r="F24">
        <v>20.28</v>
      </c>
      <c r="G24">
        <v>22.74</v>
      </c>
      <c r="H24">
        <v>22.01</v>
      </c>
      <c r="I24">
        <v>20.91</v>
      </c>
      <c r="J24">
        <v>19.88</v>
      </c>
      <c r="L24" s="14">
        <f t="shared" si="0"/>
        <v>13.2</v>
      </c>
      <c r="M24" s="14">
        <f t="shared" si="1"/>
        <v>10</v>
      </c>
      <c r="N24" s="14">
        <f t="shared" si="2"/>
        <v>4</v>
      </c>
      <c r="O24" s="14">
        <f t="shared" si="3"/>
        <v>2.8</v>
      </c>
      <c r="P24" s="14">
        <f t="shared" si="4"/>
        <v>2</v>
      </c>
      <c r="Q24" s="14">
        <f t="shared" si="6"/>
        <v>8</v>
      </c>
    </row>
    <row r="25" spans="1:17" x14ac:dyDescent="0.15">
      <c r="A25" t="s">
        <v>76</v>
      </c>
      <c r="B25">
        <v>47.32</v>
      </c>
      <c r="C25">
        <v>51.13</v>
      </c>
      <c r="D25">
        <v>49.67</v>
      </c>
      <c r="E25">
        <v>47.47</v>
      </c>
      <c r="F25">
        <v>45.38</v>
      </c>
      <c r="G25">
        <v>49.16</v>
      </c>
      <c r="H25">
        <v>47.89</v>
      </c>
      <c r="I25">
        <v>46.06</v>
      </c>
      <c r="J25">
        <v>44.39</v>
      </c>
      <c r="L25" s="14">
        <f t="shared" si="0"/>
        <v>8.1</v>
      </c>
      <c r="M25" s="14">
        <f t="shared" si="1"/>
        <v>7.2</v>
      </c>
      <c r="N25" s="14">
        <f t="shared" si="2"/>
        <v>3.6</v>
      </c>
      <c r="O25" s="14">
        <f t="shared" si="3"/>
        <v>3</v>
      </c>
      <c r="P25" s="14">
        <f t="shared" si="4"/>
        <v>2.2000000000000002</v>
      </c>
      <c r="Q25" s="14">
        <f t="shared" si="6"/>
        <v>6.3</v>
      </c>
    </row>
    <row r="26" spans="1:17" x14ac:dyDescent="0.15">
      <c r="A26" t="s">
        <v>78</v>
      </c>
      <c r="B26">
        <v>39.590000000000003</v>
      </c>
      <c r="C26">
        <v>39.03</v>
      </c>
      <c r="D26">
        <v>38.799999999999997</v>
      </c>
      <c r="E26">
        <v>38.520000000000003</v>
      </c>
      <c r="F26">
        <v>38.29</v>
      </c>
      <c r="G26">
        <v>38.94</v>
      </c>
      <c r="H26">
        <v>38.72</v>
      </c>
      <c r="I26">
        <v>38.450000000000003</v>
      </c>
      <c r="J26">
        <v>38.24</v>
      </c>
      <c r="L26" s="14">
        <f t="shared" si="0"/>
        <v>-1.4</v>
      </c>
      <c r="M26" s="14">
        <f t="shared" si="1"/>
        <v>1.3</v>
      </c>
      <c r="N26" s="14">
        <f t="shared" si="2"/>
        <v>0.2</v>
      </c>
      <c r="O26" s="14">
        <f t="shared" si="3"/>
        <v>0.2</v>
      </c>
      <c r="P26" s="14">
        <f t="shared" si="4"/>
        <v>0.1</v>
      </c>
      <c r="Q26" s="14">
        <f t="shared" si="6"/>
        <v>1.3</v>
      </c>
    </row>
    <row r="27" spans="1:17" x14ac:dyDescent="0.15">
      <c r="A27" t="s">
        <v>38</v>
      </c>
      <c r="B27">
        <v>36.19</v>
      </c>
      <c r="C27">
        <v>44.04</v>
      </c>
      <c r="D27">
        <v>42.22</v>
      </c>
      <c r="E27">
        <v>39.549999999999997</v>
      </c>
      <c r="F27">
        <v>36.950000000000003</v>
      </c>
      <c r="G27">
        <v>36.97</v>
      </c>
      <c r="H27">
        <v>35.61</v>
      </c>
      <c r="I27">
        <v>33.659999999999997</v>
      </c>
      <c r="J27">
        <v>31.79</v>
      </c>
      <c r="L27" s="14">
        <f t="shared" si="0"/>
        <v>21.7</v>
      </c>
      <c r="M27" s="40">
        <f t="shared" si="1"/>
        <v>10.199999999999999</v>
      </c>
      <c r="N27" s="14">
        <f t="shared" si="2"/>
        <v>15.7</v>
      </c>
      <c r="O27" s="14">
        <f t="shared" si="3"/>
        <v>14.9</v>
      </c>
      <c r="P27" s="14">
        <f t="shared" si="4"/>
        <v>14</v>
      </c>
      <c r="Q27" s="14">
        <f t="shared" si="6"/>
        <v>9</v>
      </c>
    </row>
    <row r="28" spans="1:17" x14ac:dyDescent="0.15">
      <c r="A28" t="s">
        <v>60</v>
      </c>
      <c r="B28">
        <v>44.07</v>
      </c>
      <c r="C28">
        <v>57.48</v>
      </c>
      <c r="D28">
        <v>54.33</v>
      </c>
      <c r="E28">
        <v>49.88</v>
      </c>
      <c r="F28">
        <v>46.44</v>
      </c>
      <c r="G28">
        <v>49.03</v>
      </c>
      <c r="H28">
        <v>46.74</v>
      </c>
      <c r="I28">
        <v>43.53</v>
      </c>
      <c r="J28">
        <v>41.05</v>
      </c>
      <c r="L28" s="14">
        <f t="shared" si="0"/>
        <v>30.4</v>
      </c>
      <c r="M28" s="14">
        <f t="shared" si="1"/>
        <v>13.2</v>
      </c>
      <c r="N28" s="14">
        <f t="shared" si="2"/>
        <v>14</v>
      </c>
      <c r="O28" s="14">
        <f t="shared" si="3"/>
        <v>12.7</v>
      </c>
      <c r="P28" s="14">
        <f t="shared" si="4"/>
        <v>11.6</v>
      </c>
      <c r="Q28" s="14">
        <f t="shared" si="6"/>
        <v>11.2</v>
      </c>
    </row>
    <row r="29" spans="1:17" x14ac:dyDescent="0.15">
      <c r="A29" t="s">
        <v>68</v>
      </c>
      <c r="B29">
        <v>21.41</v>
      </c>
      <c r="C29">
        <v>28.08</v>
      </c>
      <c r="D29">
        <v>26.95</v>
      </c>
      <c r="E29">
        <v>25.12</v>
      </c>
      <c r="F29">
        <v>23.3</v>
      </c>
      <c r="G29">
        <v>25.21</v>
      </c>
      <c r="H29">
        <v>24.3</v>
      </c>
      <c r="I29">
        <v>22.88</v>
      </c>
      <c r="J29">
        <v>21.5</v>
      </c>
      <c r="L29" s="14">
        <f t="shared" si="0"/>
        <v>31.2</v>
      </c>
      <c r="M29" s="14">
        <f t="shared" si="1"/>
        <v>10.5</v>
      </c>
      <c r="N29" s="14">
        <f t="shared" si="2"/>
        <v>9.8000000000000007</v>
      </c>
      <c r="O29" s="14">
        <f t="shared" si="3"/>
        <v>8.9</v>
      </c>
      <c r="P29" s="14">
        <f t="shared" si="4"/>
        <v>7.7</v>
      </c>
      <c r="Q29" s="14">
        <f t="shared" si="6"/>
        <v>9.1999999999999993</v>
      </c>
    </row>
    <row r="30" spans="1:17" x14ac:dyDescent="0.15">
      <c r="A30" t="s">
        <v>66</v>
      </c>
      <c r="B30">
        <v>47.02</v>
      </c>
      <c r="C30">
        <v>67.819999999999993</v>
      </c>
      <c r="D30">
        <v>63.16</v>
      </c>
      <c r="E30">
        <v>56.22</v>
      </c>
      <c r="F30">
        <v>49.81</v>
      </c>
      <c r="G30">
        <v>56.5</v>
      </c>
      <c r="H30">
        <v>52.88</v>
      </c>
      <c r="I30">
        <v>47.7</v>
      </c>
      <c r="J30">
        <v>43.04</v>
      </c>
      <c r="L30" s="14">
        <f t="shared" si="0"/>
        <v>44.2</v>
      </c>
      <c r="M30" s="14">
        <f t="shared" si="1"/>
        <v>17.100000000000001</v>
      </c>
      <c r="N30" s="14">
        <f t="shared" si="2"/>
        <v>16.3</v>
      </c>
      <c r="O30" s="14">
        <f t="shared" si="3"/>
        <v>15.2</v>
      </c>
      <c r="P30" s="14">
        <f t="shared" si="4"/>
        <v>13.6</v>
      </c>
      <c r="Q30" s="14">
        <f t="shared" si="6"/>
        <v>15.6</v>
      </c>
    </row>
    <row r="31" spans="1:17" x14ac:dyDescent="0.15">
      <c r="A31" t="s">
        <v>40</v>
      </c>
      <c r="B31">
        <v>15.17</v>
      </c>
      <c r="C31">
        <v>16.61</v>
      </c>
      <c r="D31">
        <v>15.85</v>
      </c>
      <c r="E31">
        <v>14.79</v>
      </c>
      <c r="F31">
        <v>13.84</v>
      </c>
      <c r="G31">
        <v>14.8</v>
      </c>
      <c r="H31">
        <v>14.18</v>
      </c>
      <c r="I31">
        <v>13.33</v>
      </c>
      <c r="J31">
        <v>12.58</v>
      </c>
      <c r="L31" s="14">
        <f t="shared" si="0"/>
        <v>9.5</v>
      </c>
      <c r="M31" s="14">
        <f t="shared" si="1"/>
        <v>11</v>
      </c>
      <c r="N31" s="14">
        <f t="shared" si="2"/>
        <v>10.5</v>
      </c>
      <c r="O31" s="14">
        <f t="shared" si="3"/>
        <v>9.9</v>
      </c>
      <c r="P31" s="14">
        <f t="shared" si="4"/>
        <v>9.1</v>
      </c>
      <c r="Q31" s="14">
        <f t="shared" si="6"/>
        <v>9.9</v>
      </c>
    </row>
    <row r="32" spans="1:17" x14ac:dyDescent="0.15">
      <c r="A32" t="s">
        <v>96</v>
      </c>
      <c r="B32">
        <v>55.06</v>
      </c>
      <c r="C32" s="89">
        <v>70.05</v>
      </c>
      <c r="D32">
        <v>66.739999999999995</v>
      </c>
      <c r="E32">
        <v>61.72</v>
      </c>
      <c r="F32">
        <v>56.97</v>
      </c>
      <c r="G32">
        <v>59.94</v>
      </c>
      <c r="H32">
        <v>57.61</v>
      </c>
      <c r="I32">
        <v>54.13</v>
      </c>
      <c r="J32">
        <v>50.82</v>
      </c>
      <c r="L32" s="14">
        <f t="shared" si="0"/>
        <v>27.2</v>
      </c>
      <c r="M32" s="40">
        <f t="shared" si="1"/>
        <v>11.9</v>
      </c>
      <c r="N32" s="14">
        <f t="shared" si="2"/>
        <v>13.7</v>
      </c>
      <c r="O32" s="40">
        <f t="shared" si="3"/>
        <v>12.3</v>
      </c>
      <c r="P32" s="14">
        <f t="shared" si="4"/>
        <v>10.8</v>
      </c>
      <c r="Q32" s="40">
        <f t="shared" si="6"/>
        <v>9.6999999999999993</v>
      </c>
    </row>
    <row r="33" spans="1:9" x14ac:dyDescent="0.15">
      <c r="A33" s="12" t="s">
        <v>131</v>
      </c>
      <c r="D33" s="42">
        <f>ROUND((D32-$B32)/$B32*100,1)</f>
        <v>21.2</v>
      </c>
      <c r="E33" s="42">
        <f>ROUND((E32-$B32)/$B32*100,1)</f>
        <v>12.1</v>
      </c>
      <c r="F33" s="42">
        <f>ROUND((F32-$B32)/$B32*100,1)</f>
        <v>3.5</v>
      </c>
      <c r="I33" s="31"/>
    </row>
    <row r="34" spans="1:9" x14ac:dyDescent="0.15">
      <c r="A34" s="12" t="s">
        <v>130</v>
      </c>
      <c r="D34" s="41">
        <f>($C32-D32)/$C32*100</f>
        <v>4.7251962883654564</v>
      </c>
      <c r="E34" s="41">
        <f t="shared" ref="E34:F34" si="7">($C32-E32)/$C32*100</f>
        <v>11.89150606709493</v>
      </c>
      <c r="F34" s="41">
        <f t="shared" si="7"/>
        <v>18.672376873661669</v>
      </c>
    </row>
  </sheetData>
  <phoneticPr fontId="4" type="noConversion"/>
  <pageMargins left="0.7" right="0.7" top="0.75" bottom="0.75" header="0.3" footer="0.3"/>
  <pageSetup orientation="portrait" horizontalDpi="0" verticalDpi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"/>
  <sheetViews>
    <sheetView workbookViewId="0">
      <pane ySplit="1" topLeftCell="A2" activePane="bottomLeft" state="frozen"/>
      <selection activeCell="E1" sqref="E1"/>
      <selection pane="bottomLeft" activeCell="J38" sqref="J38:L41"/>
    </sheetView>
  </sheetViews>
  <sheetFormatPr baseColWidth="10" defaultColWidth="8.83203125" defaultRowHeight="14" x14ac:dyDescent="0.15"/>
  <cols>
    <col min="1" max="1" width="13.33203125" style="6" customWidth="1"/>
    <col min="2" max="2" width="6.83203125" style="6" bestFit="1" customWidth="1"/>
    <col min="3" max="3" width="10.33203125" style="6" bestFit="1" customWidth="1"/>
    <col min="4" max="6" width="10.6640625" style="6" bestFit="1" customWidth="1"/>
    <col min="7" max="11" width="8.83203125" style="6"/>
    <col min="12" max="12" width="15.6640625" style="6" customWidth="1"/>
    <col min="13" max="13" width="12.83203125" style="6" customWidth="1"/>
    <col min="14" max="14" width="14.33203125" style="6" customWidth="1"/>
    <col min="15" max="16384" width="8.83203125" style="6"/>
  </cols>
  <sheetData>
    <row r="1" spans="1:16" ht="20" x14ac:dyDescent="0.15">
      <c r="A1" s="9" t="s">
        <v>128</v>
      </c>
      <c r="B1">
        <v>2010</v>
      </c>
      <c r="C1" t="s">
        <v>104</v>
      </c>
      <c r="D1" t="s">
        <v>105</v>
      </c>
      <c r="E1" t="s">
        <v>106</v>
      </c>
      <c r="F1" t="s">
        <v>107</v>
      </c>
      <c r="G1" t="s">
        <v>122</v>
      </c>
      <c r="H1" t="s">
        <v>123</v>
      </c>
      <c r="I1" t="s">
        <v>124</v>
      </c>
      <c r="J1" t="s">
        <v>125</v>
      </c>
      <c r="L1" s="13" t="s">
        <v>133</v>
      </c>
      <c r="M1" s="13" t="s">
        <v>132</v>
      </c>
      <c r="N1" s="14" t="s">
        <v>143</v>
      </c>
      <c r="O1" s="14" t="s">
        <v>142</v>
      </c>
      <c r="P1" s="14" t="s">
        <v>144</v>
      </c>
    </row>
    <row r="2" spans="1:16" x14ac:dyDescent="0.15">
      <c r="A2" t="s">
        <v>20</v>
      </c>
      <c r="B2">
        <v>51.28</v>
      </c>
      <c r="C2">
        <v>66.150000000000006</v>
      </c>
      <c r="D2">
        <v>61.02</v>
      </c>
      <c r="E2">
        <v>54.3</v>
      </c>
      <c r="F2">
        <v>48.16</v>
      </c>
      <c r="G2">
        <v>55.69</v>
      </c>
      <c r="H2">
        <v>52.01</v>
      </c>
      <c r="I2">
        <v>47.26</v>
      </c>
      <c r="J2">
        <v>42.86</v>
      </c>
      <c r="L2" s="14">
        <f t="shared" ref="L2:L32" si="0">ROUND((C2-B2)/B2*100,1)</f>
        <v>29</v>
      </c>
      <c r="M2" s="14">
        <f t="shared" ref="M2:M32" si="1">ROUND((C2-E2)/$C2*100,1)</f>
        <v>17.899999999999999</v>
      </c>
      <c r="N2" s="14">
        <f t="shared" ref="N2:N32" si="2">ROUND((D2-H2)/D2*100,1)</f>
        <v>14.8</v>
      </c>
      <c r="O2" s="14">
        <f t="shared" ref="O2:O32" si="3">ROUND((E2-I2)/E2*100,1)</f>
        <v>13</v>
      </c>
      <c r="P2" s="14">
        <f t="shared" ref="P2:P32" si="4">ROUND((F2-J2)/F2*100,1)</f>
        <v>11</v>
      </c>
    </row>
    <row r="3" spans="1:16" x14ac:dyDescent="0.15">
      <c r="A3" t="s">
        <v>22</v>
      </c>
      <c r="B3">
        <v>65.209999999999994</v>
      </c>
      <c r="C3">
        <v>97.79</v>
      </c>
      <c r="D3">
        <v>90.96</v>
      </c>
      <c r="E3">
        <v>82.06</v>
      </c>
      <c r="F3">
        <v>73.81</v>
      </c>
      <c r="G3">
        <v>78.430000000000007</v>
      </c>
      <c r="H3">
        <v>74.08</v>
      </c>
      <c r="I3">
        <v>68.47</v>
      </c>
      <c r="J3">
        <v>63.15</v>
      </c>
      <c r="L3" s="14">
        <f t="shared" si="0"/>
        <v>50</v>
      </c>
      <c r="M3" s="14">
        <f t="shared" si="1"/>
        <v>16.100000000000001</v>
      </c>
      <c r="N3" s="14">
        <f t="shared" si="2"/>
        <v>18.600000000000001</v>
      </c>
      <c r="O3" s="14">
        <f t="shared" si="3"/>
        <v>16.600000000000001</v>
      </c>
      <c r="P3" s="14">
        <f t="shared" si="4"/>
        <v>14.4</v>
      </c>
    </row>
    <row r="4" spans="1:16" x14ac:dyDescent="0.15">
      <c r="A4" t="s">
        <v>24</v>
      </c>
      <c r="B4">
        <v>56.05</v>
      </c>
      <c r="C4">
        <v>70.8</v>
      </c>
      <c r="D4">
        <v>66.010000000000005</v>
      </c>
      <c r="E4">
        <v>59.2</v>
      </c>
      <c r="F4">
        <v>52.8</v>
      </c>
      <c r="G4">
        <v>59.22</v>
      </c>
      <c r="H4">
        <v>55.85</v>
      </c>
      <c r="I4">
        <v>51.11</v>
      </c>
      <c r="J4">
        <v>46.6</v>
      </c>
      <c r="L4" s="14">
        <f t="shared" si="0"/>
        <v>26.3</v>
      </c>
      <c r="M4" s="14">
        <f t="shared" si="1"/>
        <v>16.399999999999999</v>
      </c>
      <c r="N4" s="14">
        <f t="shared" si="2"/>
        <v>15.4</v>
      </c>
      <c r="O4" s="14">
        <f t="shared" si="3"/>
        <v>13.7</v>
      </c>
      <c r="P4" s="14">
        <f t="shared" si="4"/>
        <v>11.7</v>
      </c>
    </row>
    <row r="5" spans="1:16" x14ac:dyDescent="0.15">
      <c r="A5" t="s">
        <v>42</v>
      </c>
      <c r="B5">
        <v>37.31</v>
      </c>
      <c r="C5">
        <v>50.81</v>
      </c>
      <c r="D5">
        <v>45.69</v>
      </c>
      <c r="E5">
        <v>39</v>
      </c>
      <c r="F5">
        <v>33.369999999999997</v>
      </c>
      <c r="G5">
        <v>43.54</v>
      </c>
      <c r="H5">
        <v>39.35</v>
      </c>
      <c r="I5">
        <v>34.04</v>
      </c>
      <c r="J5">
        <v>29.6</v>
      </c>
      <c r="L5" s="14">
        <f t="shared" si="0"/>
        <v>36.200000000000003</v>
      </c>
      <c r="M5" s="15">
        <f t="shared" si="1"/>
        <v>23.2</v>
      </c>
      <c r="N5" s="14">
        <f t="shared" si="2"/>
        <v>13.9</v>
      </c>
      <c r="O5" s="14">
        <f t="shared" si="3"/>
        <v>12.7</v>
      </c>
      <c r="P5" s="14">
        <f t="shared" si="4"/>
        <v>11.3</v>
      </c>
    </row>
    <row r="6" spans="1:16" x14ac:dyDescent="0.15">
      <c r="A6" t="s">
        <v>36</v>
      </c>
      <c r="B6">
        <v>59.73</v>
      </c>
      <c r="C6">
        <v>74.38</v>
      </c>
      <c r="D6">
        <v>70.02</v>
      </c>
      <c r="E6">
        <v>63.95</v>
      </c>
      <c r="F6">
        <v>58.23</v>
      </c>
      <c r="G6">
        <v>62.24</v>
      </c>
      <c r="H6">
        <v>59.26</v>
      </c>
      <c r="I6">
        <v>55.12</v>
      </c>
      <c r="J6">
        <v>51.15</v>
      </c>
      <c r="L6" s="14">
        <f t="shared" si="0"/>
        <v>24.5</v>
      </c>
      <c r="M6" s="14">
        <f t="shared" si="1"/>
        <v>14</v>
      </c>
      <c r="N6" s="14">
        <f t="shared" si="2"/>
        <v>15.4</v>
      </c>
      <c r="O6" s="14">
        <f t="shared" si="3"/>
        <v>13.8</v>
      </c>
      <c r="P6" s="14">
        <f t="shared" si="4"/>
        <v>12.2</v>
      </c>
    </row>
    <row r="7" spans="1:16" x14ac:dyDescent="0.15">
      <c r="A7" t="s">
        <v>44</v>
      </c>
      <c r="B7">
        <v>12.13</v>
      </c>
      <c r="C7">
        <v>14.94</v>
      </c>
      <c r="D7">
        <v>13.82</v>
      </c>
      <c r="E7">
        <v>12.25</v>
      </c>
      <c r="F7">
        <v>10.8</v>
      </c>
      <c r="G7">
        <v>13.12</v>
      </c>
      <c r="H7">
        <v>12.2</v>
      </c>
      <c r="I7">
        <v>10.93</v>
      </c>
      <c r="J7">
        <v>9.7799999999999994</v>
      </c>
      <c r="L7" s="14">
        <f t="shared" si="0"/>
        <v>23.2</v>
      </c>
      <c r="M7" s="14">
        <f t="shared" si="1"/>
        <v>18</v>
      </c>
      <c r="N7" s="14">
        <f t="shared" si="2"/>
        <v>11.7</v>
      </c>
      <c r="O7" s="14">
        <f t="shared" si="3"/>
        <v>10.8</v>
      </c>
      <c r="P7" s="14">
        <f t="shared" si="4"/>
        <v>9.4</v>
      </c>
    </row>
    <row r="8" spans="1:16" x14ac:dyDescent="0.15">
      <c r="A8" t="s">
        <v>26</v>
      </c>
      <c r="B8">
        <v>34.25</v>
      </c>
      <c r="C8">
        <v>45.33</v>
      </c>
      <c r="D8">
        <v>42.83</v>
      </c>
      <c r="E8">
        <v>38.96</v>
      </c>
      <c r="F8">
        <v>35.51</v>
      </c>
      <c r="G8">
        <v>37.1</v>
      </c>
      <c r="H8">
        <v>35.450000000000003</v>
      </c>
      <c r="I8">
        <v>32.94</v>
      </c>
      <c r="J8">
        <v>30.63</v>
      </c>
      <c r="L8" s="14">
        <f t="shared" si="0"/>
        <v>32.4</v>
      </c>
      <c r="M8" s="14">
        <f t="shared" si="1"/>
        <v>14.1</v>
      </c>
      <c r="N8" s="14">
        <f t="shared" si="2"/>
        <v>17.2</v>
      </c>
      <c r="O8" s="14">
        <f t="shared" si="3"/>
        <v>15.5</v>
      </c>
      <c r="P8" s="14">
        <f t="shared" si="4"/>
        <v>13.7</v>
      </c>
    </row>
    <row r="9" spans="1:16" x14ac:dyDescent="0.15">
      <c r="A9" t="s">
        <v>46</v>
      </c>
      <c r="B9">
        <v>26.9</v>
      </c>
      <c r="C9">
        <v>37.380000000000003</v>
      </c>
      <c r="D9">
        <v>35.43</v>
      </c>
      <c r="E9">
        <v>32.200000000000003</v>
      </c>
      <c r="F9">
        <v>29.47</v>
      </c>
      <c r="G9">
        <v>30.85</v>
      </c>
      <c r="H9">
        <v>29.58</v>
      </c>
      <c r="I9">
        <v>27.53</v>
      </c>
      <c r="J9">
        <v>25.73</v>
      </c>
      <c r="L9" s="14">
        <f t="shared" si="0"/>
        <v>39</v>
      </c>
      <c r="M9" s="14">
        <f t="shared" si="1"/>
        <v>13.9</v>
      </c>
      <c r="N9" s="14">
        <f t="shared" si="2"/>
        <v>16.5</v>
      </c>
      <c r="O9" s="14">
        <f t="shared" si="3"/>
        <v>14.5</v>
      </c>
      <c r="P9" s="14">
        <f t="shared" si="4"/>
        <v>12.7</v>
      </c>
    </row>
    <row r="10" spans="1:16" x14ac:dyDescent="0.15">
      <c r="A10" t="s">
        <v>48</v>
      </c>
      <c r="B10">
        <v>20.190000000000001</v>
      </c>
      <c r="C10">
        <v>24.59</v>
      </c>
      <c r="D10">
        <v>23.56</v>
      </c>
      <c r="E10">
        <v>21.78</v>
      </c>
      <c r="F10">
        <v>20.04</v>
      </c>
      <c r="G10">
        <v>20.72</v>
      </c>
      <c r="H10">
        <v>20</v>
      </c>
      <c r="I10">
        <v>18.8</v>
      </c>
      <c r="J10">
        <v>17.61</v>
      </c>
      <c r="L10" s="14">
        <f t="shared" si="0"/>
        <v>21.8</v>
      </c>
      <c r="M10" s="14">
        <f t="shared" si="1"/>
        <v>11.4</v>
      </c>
      <c r="N10" s="14">
        <f t="shared" si="2"/>
        <v>15.1</v>
      </c>
      <c r="O10" s="14">
        <f t="shared" si="3"/>
        <v>13.7</v>
      </c>
      <c r="P10" s="14">
        <f t="shared" si="4"/>
        <v>12.1</v>
      </c>
    </row>
    <row r="11" spans="1:16" x14ac:dyDescent="0.15">
      <c r="A11" t="s">
        <v>28</v>
      </c>
      <c r="B11">
        <v>50.97</v>
      </c>
      <c r="C11">
        <v>55.24</v>
      </c>
      <c r="D11">
        <v>53.27</v>
      </c>
      <c r="E11">
        <v>50.36</v>
      </c>
      <c r="F11">
        <v>47.47</v>
      </c>
      <c r="G11">
        <v>48.01</v>
      </c>
      <c r="H11">
        <v>46.69</v>
      </c>
      <c r="I11">
        <v>44.82</v>
      </c>
      <c r="J11">
        <v>43.01</v>
      </c>
      <c r="L11" s="14">
        <f t="shared" si="0"/>
        <v>8.4</v>
      </c>
      <c r="M11" s="14">
        <f t="shared" si="1"/>
        <v>8.8000000000000007</v>
      </c>
      <c r="N11" s="14">
        <f t="shared" si="2"/>
        <v>12.4</v>
      </c>
      <c r="O11" s="14">
        <f t="shared" si="3"/>
        <v>11</v>
      </c>
      <c r="P11" s="14">
        <f t="shared" si="4"/>
        <v>9.4</v>
      </c>
    </row>
    <row r="12" spans="1:16" x14ac:dyDescent="0.15">
      <c r="A12" t="s">
        <v>30</v>
      </c>
      <c r="B12">
        <v>60</v>
      </c>
      <c r="C12">
        <v>73.099999999999994</v>
      </c>
      <c r="D12">
        <v>70.040000000000006</v>
      </c>
      <c r="E12">
        <v>65.209999999999994</v>
      </c>
      <c r="F12">
        <v>60.5</v>
      </c>
      <c r="G12">
        <v>62.27</v>
      </c>
      <c r="H12">
        <v>60.22</v>
      </c>
      <c r="I12">
        <v>56.96</v>
      </c>
      <c r="J12">
        <v>53.72</v>
      </c>
      <c r="L12" s="14">
        <f t="shared" si="0"/>
        <v>21.8</v>
      </c>
      <c r="M12" s="14">
        <f t="shared" si="1"/>
        <v>10.8</v>
      </c>
      <c r="N12" s="14">
        <f t="shared" si="2"/>
        <v>14</v>
      </c>
      <c r="O12" s="14">
        <f t="shared" si="3"/>
        <v>12.7</v>
      </c>
      <c r="P12" s="14">
        <f t="shared" si="4"/>
        <v>11.2</v>
      </c>
    </row>
    <row r="13" spans="1:16" x14ac:dyDescent="0.15">
      <c r="A13" t="s">
        <v>32</v>
      </c>
      <c r="B13">
        <v>36.909999999999997</v>
      </c>
      <c r="C13">
        <v>44.03</v>
      </c>
      <c r="D13">
        <v>42.03</v>
      </c>
      <c r="E13">
        <v>39.03</v>
      </c>
      <c r="F13">
        <v>36</v>
      </c>
      <c r="G13">
        <v>37.200000000000003</v>
      </c>
      <c r="H13">
        <v>35.81</v>
      </c>
      <c r="I13">
        <v>33.75</v>
      </c>
      <c r="J13">
        <v>31.67</v>
      </c>
      <c r="L13" s="14">
        <f t="shared" si="0"/>
        <v>19.3</v>
      </c>
      <c r="M13" s="14">
        <f t="shared" si="1"/>
        <v>11.4</v>
      </c>
      <c r="N13" s="14">
        <f t="shared" si="2"/>
        <v>14.8</v>
      </c>
      <c r="O13" s="14">
        <f t="shared" si="3"/>
        <v>13.5</v>
      </c>
      <c r="P13" s="14">
        <f t="shared" si="4"/>
        <v>12</v>
      </c>
    </row>
    <row r="14" spans="1:16" x14ac:dyDescent="0.15">
      <c r="A14" t="s">
        <v>50</v>
      </c>
      <c r="B14">
        <v>63.8</v>
      </c>
      <c r="C14">
        <v>82.93</v>
      </c>
      <c r="D14">
        <v>79.14</v>
      </c>
      <c r="E14">
        <v>73.31</v>
      </c>
      <c r="F14">
        <v>68.33</v>
      </c>
      <c r="G14">
        <v>69.709999999999994</v>
      </c>
      <c r="H14">
        <v>67.209999999999994</v>
      </c>
      <c r="I14">
        <v>63.32</v>
      </c>
      <c r="J14">
        <v>59.98</v>
      </c>
      <c r="L14" s="14">
        <f t="shared" si="0"/>
        <v>30</v>
      </c>
      <c r="M14" s="14">
        <f t="shared" si="1"/>
        <v>11.6</v>
      </c>
      <c r="N14" s="14">
        <f t="shared" si="2"/>
        <v>15.1</v>
      </c>
      <c r="O14" s="14">
        <f t="shared" si="3"/>
        <v>13.6</v>
      </c>
      <c r="P14" s="14">
        <f t="shared" si="4"/>
        <v>12.2</v>
      </c>
    </row>
    <row r="15" spans="1:16" x14ac:dyDescent="0.15">
      <c r="A15" t="s">
        <v>34</v>
      </c>
      <c r="B15">
        <v>24.68</v>
      </c>
      <c r="C15">
        <v>31.68</v>
      </c>
      <c r="D15">
        <v>30.21</v>
      </c>
      <c r="E15">
        <v>27.98</v>
      </c>
      <c r="F15">
        <v>26.02</v>
      </c>
      <c r="G15">
        <v>26.49</v>
      </c>
      <c r="H15">
        <v>25.39</v>
      </c>
      <c r="I15">
        <v>23.76</v>
      </c>
      <c r="J15">
        <v>22.33</v>
      </c>
      <c r="L15" s="14">
        <f t="shared" si="0"/>
        <v>28.4</v>
      </c>
      <c r="M15" s="14">
        <f t="shared" si="1"/>
        <v>11.7</v>
      </c>
      <c r="N15" s="14">
        <f t="shared" si="2"/>
        <v>16</v>
      </c>
      <c r="O15" s="14">
        <f t="shared" si="3"/>
        <v>15.1</v>
      </c>
      <c r="P15" s="14">
        <f t="shared" si="4"/>
        <v>14.2</v>
      </c>
    </row>
    <row r="16" spans="1:16" x14ac:dyDescent="0.15">
      <c r="A16" t="s">
        <v>54</v>
      </c>
      <c r="B16">
        <v>66.87</v>
      </c>
      <c r="C16">
        <v>84.9</v>
      </c>
      <c r="D16">
        <v>80.22</v>
      </c>
      <c r="E16">
        <v>73.41</v>
      </c>
      <c r="F16">
        <v>67.260000000000005</v>
      </c>
      <c r="G16">
        <v>71.05</v>
      </c>
      <c r="H16">
        <v>67.81</v>
      </c>
      <c r="I16">
        <v>63.12</v>
      </c>
      <c r="J16">
        <v>58.84</v>
      </c>
      <c r="L16" s="14">
        <f t="shared" si="0"/>
        <v>27</v>
      </c>
      <c r="M16" s="14">
        <f t="shared" si="1"/>
        <v>13.5</v>
      </c>
      <c r="N16" s="14">
        <f t="shared" si="2"/>
        <v>15.5</v>
      </c>
      <c r="O16" s="14">
        <f t="shared" si="3"/>
        <v>14</v>
      </c>
      <c r="P16" s="14">
        <f t="shared" si="4"/>
        <v>12.5</v>
      </c>
    </row>
    <row r="17" spans="1:16" x14ac:dyDescent="0.15">
      <c r="A17" t="s">
        <v>56</v>
      </c>
      <c r="B17">
        <v>62.67</v>
      </c>
      <c r="C17">
        <v>84.84</v>
      </c>
      <c r="D17">
        <v>79.08</v>
      </c>
      <c r="E17">
        <v>70.989999999999995</v>
      </c>
      <c r="F17">
        <v>63.44</v>
      </c>
      <c r="G17">
        <v>69.319999999999993</v>
      </c>
      <c r="H17">
        <v>65.41</v>
      </c>
      <c r="I17">
        <v>59.94</v>
      </c>
      <c r="J17">
        <v>54.7</v>
      </c>
      <c r="L17" s="14">
        <f t="shared" si="0"/>
        <v>35.4</v>
      </c>
      <c r="M17" s="14">
        <f t="shared" si="1"/>
        <v>16.3</v>
      </c>
      <c r="N17" s="14">
        <f t="shared" si="2"/>
        <v>17.3</v>
      </c>
      <c r="O17" s="14">
        <f t="shared" si="3"/>
        <v>15.6</v>
      </c>
      <c r="P17" s="14">
        <f t="shared" si="4"/>
        <v>13.8</v>
      </c>
    </row>
    <row r="18" spans="1:16" x14ac:dyDescent="0.15">
      <c r="A18" t="s">
        <v>58</v>
      </c>
      <c r="B18">
        <v>56.71</v>
      </c>
      <c r="C18">
        <v>83.75</v>
      </c>
      <c r="D18">
        <v>78.540000000000006</v>
      </c>
      <c r="E18">
        <v>70.98</v>
      </c>
      <c r="F18">
        <v>64.569999999999993</v>
      </c>
      <c r="G18">
        <v>67.75</v>
      </c>
      <c r="H18">
        <v>64.38</v>
      </c>
      <c r="I18">
        <v>59.44</v>
      </c>
      <c r="J18">
        <v>55.14</v>
      </c>
      <c r="L18" s="14">
        <f t="shared" si="0"/>
        <v>47.7</v>
      </c>
      <c r="M18" s="14">
        <f t="shared" si="1"/>
        <v>15.2</v>
      </c>
      <c r="N18" s="14">
        <f t="shared" si="2"/>
        <v>18</v>
      </c>
      <c r="O18" s="14">
        <f t="shared" si="3"/>
        <v>16.3</v>
      </c>
      <c r="P18" s="14">
        <f t="shared" si="4"/>
        <v>14.6</v>
      </c>
    </row>
    <row r="19" spans="1:16" x14ac:dyDescent="0.15">
      <c r="A19" t="s">
        <v>52</v>
      </c>
      <c r="B19">
        <v>39.72</v>
      </c>
      <c r="C19">
        <v>57.9</v>
      </c>
      <c r="D19">
        <v>55.42</v>
      </c>
      <c r="E19">
        <v>51.44</v>
      </c>
      <c r="F19">
        <v>47.54</v>
      </c>
      <c r="G19">
        <v>46.79</v>
      </c>
      <c r="H19">
        <v>45.11</v>
      </c>
      <c r="I19">
        <v>42.52</v>
      </c>
      <c r="J19">
        <v>39.979999999999997</v>
      </c>
      <c r="L19" s="14">
        <f t="shared" si="0"/>
        <v>45.8</v>
      </c>
      <c r="M19" s="14">
        <f t="shared" si="1"/>
        <v>11.2</v>
      </c>
      <c r="N19" s="14">
        <f t="shared" si="2"/>
        <v>18.600000000000001</v>
      </c>
      <c r="O19" s="14">
        <f t="shared" si="3"/>
        <v>17.3</v>
      </c>
      <c r="P19" s="14">
        <f t="shared" si="4"/>
        <v>15.9</v>
      </c>
    </row>
    <row r="20" spans="1:16" x14ac:dyDescent="0.15">
      <c r="A20" t="s">
        <v>64</v>
      </c>
      <c r="B20">
        <v>66.849999999999994</v>
      </c>
      <c r="C20">
        <v>98.28</v>
      </c>
      <c r="D20">
        <v>94.26</v>
      </c>
      <c r="E20">
        <v>86.44</v>
      </c>
      <c r="F20">
        <v>77.62</v>
      </c>
      <c r="G20">
        <v>81.61</v>
      </c>
      <c r="H20">
        <v>78.67</v>
      </c>
      <c r="I20">
        <v>73.25</v>
      </c>
      <c r="J20">
        <v>67.16</v>
      </c>
      <c r="L20" s="14">
        <f t="shared" si="0"/>
        <v>47</v>
      </c>
      <c r="M20" s="14">
        <f t="shared" si="1"/>
        <v>12</v>
      </c>
      <c r="N20" s="14">
        <f t="shared" si="2"/>
        <v>16.5</v>
      </c>
      <c r="O20" s="14">
        <f t="shared" si="3"/>
        <v>15.3</v>
      </c>
      <c r="P20" s="14">
        <f t="shared" si="4"/>
        <v>13.5</v>
      </c>
    </row>
    <row r="21" spans="1:16" x14ac:dyDescent="0.15">
      <c r="A21" t="s">
        <v>62</v>
      </c>
      <c r="B21">
        <v>60.31</v>
      </c>
      <c r="C21">
        <v>99.61</v>
      </c>
      <c r="D21">
        <v>94.72</v>
      </c>
      <c r="E21">
        <v>86.12</v>
      </c>
      <c r="F21">
        <v>77.05</v>
      </c>
      <c r="G21">
        <v>80.599999999999994</v>
      </c>
      <c r="H21">
        <v>77.2</v>
      </c>
      <c r="I21">
        <v>71.489999999999995</v>
      </c>
      <c r="J21">
        <v>65.47</v>
      </c>
      <c r="L21" s="14">
        <f t="shared" si="0"/>
        <v>65.2</v>
      </c>
      <c r="M21" s="14">
        <f t="shared" si="1"/>
        <v>13.5</v>
      </c>
      <c r="N21" s="14">
        <f t="shared" si="2"/>
        <v>18.5</v>
      </c>
      <c r="O21" s="14">
        <f t="shared" si="3"/>
        <v>17</v>
      </c>
      <c r="P21" s="14">
        <f t="shared" si="4"/>
        <v>15</v>
      </c>
    </row>
    <row r="22" spans="1:16" x14ac:dyDescent="0.15">
      <c r="A22" t="s">
        <v>70</v>
      </c>
      <c r="B22">
        <v>35.65</v>
      </c>
      <c r="C22">
        <v>45.66</v>
      </c>
      <c r="D22">
        <v>42.82</v>
      </c>
      <c r="E22">
        <v>38.520000000000003</v>
      </c>
      <c r="F22">
        <v>34.28</v>
      </c>
      <c r="G22">
        <v>38.4</v>
      </c>
      <c r="H22">
        <v>36.24</v>
      </c>
      <c r="I22">
        <v>33.08</v>
      </c>
      <c r="J22">
        <v>30</v>
      </c>
      <c r="L22" s="14">
        <f t="shared" si="0"/>
        <v>28.1</v>
      </c>
      <c r="M22" s="14">
        <f t="shared" si="1"/>
        <v>15.6</v>
      </c>
      <c r="N22" s="14">
        <f t="shared" si="2"/>
        <v>15.4</v>
      </c>
      <c r="O22" s="14">
        <f t="shared" si="3"/>
        <v>14.1</v>
      </c>
      <c r="P22" s="14">
        <f t="shared" si="4"/>
        <v>12.5</v>
      </c>
    </row>
    <row r="23" spans="1:16" x14ac:dyDescent="0.15">
      <c r="A23" t="s">
        <v>72</v>
      </c>
      <c r="B23">
        <v>14.25</v>
      </c>
      <c r="C23">
        <v>16.71</v>
      </c>
      <c r="D23">
        <v>15.48</v>
      </c>
      <c r="E23">
        <v>13.6</v>
      </c>
      <c r="F23">
        <v>11.76</v>
      </c>
      <c r="G23">
        <v>14.58</v>
      </c>
      <c r="H23">
        <v>13.55</v>
      </c>
      <c r="I23">
        <v>12.04</v>
      </c>
      <c r="J23">
        <v>10.58</v>
      </c>
      <c r="L23" s="14">
        <f t="shared" si="0"/>
        <v>17.3</v>
      </c>
      <c r="M23" s="14">
        <f t="shared" si="1"/>
        <v>18.600000000000001</v>
      </c>
      <c r="N23" s="14">
        <f t="shared" si="2"/>
        <v>12.5</v>
      </c>
      <c r="O23" s="14">
        <f t="shared" si="3"/>
        <v>11.5</v>
      </c>
      <c r="P23" s="14">
        <f t="shared" si="4"/>
        <v>10</v>
      </c>
    </row>
    <row r="24" spans="1:16" x14ac:dyDescent="0.15">
      <c r="A24" t="s">
        <v>74</v>
      </c>
      <c r="B24">
        <v>7.26</v>
      </c>
      <c r="C24">
        <v>10.050000000000001</v>
      </c>
      <c r="D24">
        <v>9.06</v>
      </c>
      <c r="E24">
        <v>7.66</v>
      </c>
      <c r="F24">
        <v>6.42</v>
      </c>
      <c r="G24">
        <v>8.8800000000000008</v>
      </c>
      <c r="H24">
        <v>8.14</v>
      </c>
      <c r="I24">
        <v>7.05</v>
      </c>
      <c r="J24">
        <v>6.02</v>
      </c>
      <c r="L24" s="14">
        <f t="shared" si="0"/>
        <v>38.4</v>
      </c>
      <c r="M24" s="14">
        <f t="shared" si="1"/>
        <v>23.8</v>
      </c>
      <c r="N24" s="14">
        <f t="shared" si="2"/>
        <v>10.199999999999999</v>
      </c>
      <c r="O24" s="14">
        <f t="shared" si="3"/>
        <v>8</v>
      </c>
      <c r="P24" s="14">
        <f t="shared" si="4"/>
        <v>6.2</v>
      </c>
    </row>
    <row r="25" spans="1:16" x14ac:dyDescent="0.15">
      <c r="A25" t="s">
        <v>76</v>
      </c>
      <c r="B25">
        <v>12.37</v>
      </c>
      <c r="C25">
        <v>16.18</v>
      </c>
      <c r="D25">
        <v>14.72</v>
      </c>
      <c r="E25">
        <v>12.52</v>
      </c>
      <c r="F25">
        <v>10.43</v>
      </c>
      <c r="G25">
        <v>14.2</v>
      </c>
      <c r="H25">
        <v>12.94</v>
      </c>
      <c r="I25">
        <v>11.11</v>
      </c>
      <c r="J25">
        <v>9.44</v>
      </c>
      <c r="L25" s="14">
        <f t="shared" si="0"/>
        <v>30.8</v>
      </c>
      <c r="M25" s="14">
        <f t="shared" si="1"/>
        <v>22.6</v>
      </c>
      <c r="N25" s="14">
        <f t="shared" si="2"/>
        <v>12.1</v>
      </c>
      <c r="O25" s="14">
        <f t="shared" si="3"/>
        <v>11.3</v>
      </c>
      <c r="P25" s="14">
        <f t="shared" si="4"/>
        <v>9.5</v>
      </c>
    </row>
    <row r="26" spans="1:16" x14ac:dyDescent="0.15">
      <c r="A26" t="s">
        <v>78</v>
      </c>
      <c r="B26">
        <v>4.8</v>
      </c>
      <c r="C26">
        <v>4.25</v>
      </c>
      <c r="D26">
        <v>4.01</v>
      </c>
      <c r="E26">
        <v>3.73</v>
      </c>
      <c r="F26">
        <v>3.5</v>
      </c>
      <c r="G26">
        <v>4.16</v>
      </c>
      <c r="H26">
        <v>3.93</v>
      </c>
      <c r="I26">
        <v>3.67</v>
      </c>
      <c r="J26">
        <v>3.45</v>
      </c>
      <c r="L26" s="14">
        <f t="shared" si="0"/>
        <v>-11.5</v>
      </c>
      <c r="M26" s="14">
        <f t="shared" si="1"/>
        <v>12.2</v>
      </c>
      <c r="N26" s="14">
        <f t="shared" si="2"/>
        <v>2</v>
      </c>
      <c r="O26" s="14">
        <f t="shared" si="3"/>
        <v>1.6</v>
      </c>
      <c r="P26" s="14">
        <f t="shared" si="4"/>
        <v>1.4</v>
      </c>
    </row>
    <row r="27" spans="1:16" x14ac:dyDescent="0.15">
      <c r="A27" t="s">
        <v>38</v>
      </c>
      <c r="B27">
        <v>33.49</v>
      </c>
      <c r="C27">
        <v>41.33</v>
      </c>
      <c r="D27">
        <v>39.520000000000003</v>
      </c>
      <c r="E27">
        <v>36.85</v>
      </c>
      <c r="F27">
        <v>34.24</v>
      </c>
      <c r="G27">
        <v>34.26</v>
      </c>
      <c r="H27">
        <v>32.909999999999997</v>
      </c>
      <c r="I27">
        <v>30.96</v>
      </c>
      <c r="J27">
        <v>29.09</v>
      </c>
      <c r="L27" s="14">
        <f t="shared" si="0"/>
        <v>23.4</v>
      </c>
      <c r="M27" s="14">
        <f t="shared" si="1"/>
        <v>10.8</v>
      </c>
      <c r="N27" s="14">
        <f t="shared" si="2"/>
        <v>16.7</v>
      </c>
      <c r="O27" s="14">
        <f t="shared" si="3"/>
        <v>16</v>
      </c>
      <c r="P27" s="14">
        <f t="shared" si="4"/>
        <v>15</v>
      </c>
    </row>
    <row r="28" spans="1:16" x14ac:dyDescent="0.15">
      <c r="A28" t="s">
        <v>60</v>
      </c>
      <c r="B28">
        <v>41.07</v>
      </c>
      <c r="C28">
        <v>54.48</v>
      </c>
      <c r="D28">
        <v>51.33</v>
      </c>
      <c r="E28">
        <v>46.87</v>
      </c>
      <c r="F28">
        <v>43.44</v>
      </c>
      <c r="G28">
        <v>46.03</v>
      </c>
      <c r="H28">
        <v>43.74</v>
      </c>
      <c r="I28">
        <v>40.53</v>
      </c>
      <c r="J28">
        <v>38.049999999999997</v>
      </c>
      <c r="L28" s="14">
        <f t="shared" si="0"/>
        <v>32.700000000000003</v>
      </c>
      <c r="M28" s="14">
        <f t="shared" si="1"/>
        <v>14</v>
      </c>
      <c r="N28" s="14">
        <f t="shared" si="2"/>
        <v>14.8</v>
      </c>
      <c r="O28" s="14">
        <f t="shared" si="3"/>
        <v>13.5</v>
      </c>
      <c r="P28" s="14">
        <f t="shared" si="4"/>
        <v>12.4</v>
      </c>
    </row>
    <row r="29" spans="1:16" x14ac:dyDescent="0.15">
      <c r="A29" t="s">
        <v>68</v>
      </c>
      <c r="B29">
        <v>19.46</v>
      </c>
      <c r="C29">
        <v>26.13</v>
      </c>
      <c r="D29">
        <v>25</v>
      </c>
      <c r="E29">
        <v>23.17</v>
      </c>
      <c r="F29">
        <v>21.35</v>
      </c>
      <c r="G29">
        <v>23.26</v>
      </c>
      <c r="H29">
        <v>22.35</v>
      </c>
      <c r="I29">
        <v>20.93</v>
      </c>
      <c r="J29">
        <v>19.55</v>
      </c>
      <c r="L29" s="14">
        <f t="shared" si="0"/>
        <v>34.299999999999997</v>
      </c>
      <c r="M29" s="14">
        <f t="shared" si="1"/>
        <v>11.3</v>
      </c>
      <c r="N29" s="14">
        <f t="shared" si="2"/>
        <v>10.6</v>
      </c>
      <c r="O29" s="14">
        <f t="shared" si="3"/>
        <v>9.6999999999999993</v>
      </c>
      <c r="P29" s="14">
        <f t="shared" si="4"/>
        <v>8.4</v>
      </c>
    </row>
    <row r="30" spans="1:16" x14ac:dyDescent="0.15">
      <c r="A30" t="s">
        <v>66</v>
      </c>
      <c r="B30">
        <v>43.01</v>
      </c>
      <c r="C30">
        <v>63.81</v>
      </c>
      <c r="D30">
        <v>59.15</v>
      </c>
      <c r="E30">
        <v>52.21</v>
      </c>
      <c r="F30">
        <v>45.8</v>
      </c>
      <c r="G30">
        <v>52.5</v>
      </c>
      <c r="H30">
        <v>48.87</v>
      </c>
      <c r="I30">
        <v>43.69</v>
      </c>
      <c r="J30">
        <v>39.03</v>
      </c>
      <c r="L30" s="14">
        <f t="shared" si="0"/>
        <v>48.4</v>
      </c>
      <c r="M30" s="14">
        <f t="shared" si="1"/>
        <v>18.2</v>
      </c>
      <c r="N30" s="14">
        <f t="shared" si="2"/>
        <v>17.399999999999999</v>
      </c>
      <c r="O30" s="14">
        <f t="shared" si="3"/>
        <v>16.3</v>
      </c>
      <c r="P30" s="14">
        <f t="shared" si="4"/>
        <v>14.8</v>
      </c>
    </row>
    <row r="31" spans="1:16" x14ac:dyDescent="0.15">
      <c r="A31" t="s">
        <v>40</v>
      </c>
      <c r="B31">
        <v>13.09</v>
      </c>
      <c r="C31">
        <v>14.52</v>
      </c>
      <c r="D31">
        <v>13.77</v>
      </c>
      <c r="E31">
        <v>12.71</v>
      </c>
      <c r="F31">
        <v>11.76</v>
      </c>
      <c r="G31">
        <v>12.72</v>
      </c>
      <c r="H31">
        <v>12.1</v>
      </c>
      <c r="I31">
        <v>11.25</v>
      </c>
      <c r="J31">
        <v>10.5</v>
      </c>
      <c r="L31" s="14">
        <f t="shared" si="0"/>
        <v>10.9</v>
      </c>
      <c r="M31" s="14">
        <f t="shared" si="1"/>
        <v>12.5</v>
      </c>
      <c r="N31" s="14">
        <f t="shared" si="2"/>
        <v>12.1</v>
      </c>
      <c r="O31" s="14">
        <f t="shared" si="3"/>
        <v>11.5</v>
      </c>
      <c r="P31" s="14">
        <f t="shared" si="4"/>
        <v>10.7</v>
      </c>
    </row>
    <row r="32" spans="1:16" x14ac:dyDescent="0.15">
      <c r="A32" t="s">
        <v>96</v>
      </c>
      <c r="B32">
        <v>45.8</v>
      </c>
      <c r="C32">
        <v>60.8</v>
      </c>
      <c r="D32">
        <v>57.48</v>
      </c>
      <c r="E32">
        <v>52.47</v>
      </c>
      <c r="F32">
        <v>47.72</v>
      </c>
      <c r="G32">
        <v>50.69</v>
      </c>
      <c r="H32">
        <v>48.35</v>
      </c>
      <c r="I32">
        <v>44.87</v>
      </c>
      <c r="J32">
        <v>41.56</v>
      </c>
      <c r="L32" s="14">
        <f t="shared" si="0"/>
        <v>32.799999999999997</v>
      </c>
      <c r="M32" s="14">
        <f t="shared" si="1"/>
        <v>13.7</v>
      </c>
      <c r="N32" s="14">
        <f t="shared" si="2"/>
        <v>15.9</v>
      </c>
      <c r="O32" s="14">
        <f t="shared" si="3"/>
        <v>14.5</v>
      </c>
      <c r="P32" s="14">
        <f t="shared" si="4"/>
        <v>12.9</v>
      </c>
    </row>
    <row r="33" spans="1:15" ht="20" x14ac:dyDescent="0.15">
      <c r="A33" s="9"/>
      <c r="L33" s="14"/>
      <c r="M33" s="14"/>
      <c r="N33" s="14"/>
      <c r="O33" s="14"/>
    </row>
    <row r="34" spans="1:15" ht="16.5" customHeight="1" x14ac:dyDescent="0.15">
      <c r="A34" s="4"/>
    </row>
  </sheetData>
  <phoneticPr fontId="4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4"/>
  <sheetViews>
    <sheetView workbookViewId="0">
      <pane ySplit="1" topLeftCell="A2" activePane="bottomLeft" state="frozen"/>
      <selection activeCell="B1" sqref="B1"/>
      <selection pane="bottomLeft"/>
    </sheetView>
  </sheetViews>
  <sheetFormatPr baseColWidth="10" defaultRowHeight="14" x14ac:dyDescent="0.15"/>
  <cols>
    <col min="1" max="1" width="13.5" customWidth="1"/>
  </cols>
  <sheetData>
    <row r="1" spans="1:15" ht="20" x14ac:dyDescent="0.15">
      <c r="A1" s="9" t="s">
        <v>129</v>
      </c>
      <c r="B1">
        <v>2010</v>
      </c>
      <c r="C1" t="s">
        <v>134</v>
      </c>
      <c r="D1" t="s">
        <v>104</v>
      </c>
      <c r="E1" t="s">
        <v>105</v>
      </c>
      <c r="F1" t="s">
        <v>106</v>
      </c>
      <c r="G1" t="s">
        <v>107</v>
      </c>
      <c r="H1" t="s">
        <v>135</v>
      </c>
      <c r="I1" t="s">
        <v>136</v>
      </c>
      <c r="J1" t="s">
        <v>137</v>
      </c>
      <c r="K1" t="s">
        <v>138</v>
      </c>
      <c r="M1" t="s">
        <v>139</v>
      </c>
      <c r="N1" t="s">
        <v>140</v>
      </c>
      <c r="O1" t="s">
        <v>141</v>
      </c>
    </row>
    <row r="2" spans="1:15" x14ac:dyDescent="0.15">
      <c r="A2" t="s">
        <v>19</v>
      </c>
      <c r="B2">
        <v>16073</v>
      </c>
      <c r="C2">
        <v>28631</v>
      </c>
      <c r="D2">
        <v>30291</v>
      </c>
      <c r="E2">
        <v>29892</v>
      </c>
      <c r="F2">
        <v>29178</v>
      </c>
      <c r="G2">
        <v>28187</v>
      </c>
      <c r="H2">
        <v>28919</v>
      </c>
      <c r="I2">
        <v>28606</v>
      </c>
      <c r="J2">
        <v>27800</v>
      </c>
      <c r="K2">
        <v>26861</v>
      </c>
      <c r="M2">
        <f>$D2-E2</f>
        <v>399</v>
      </c>
      <c r="N2">
        <f t="shared" ref="N2:O2" si="0">$D2-F2</f>
        <v>1113</v>
      </c>
      <c r="O2">
        <f t="shared" si="0"/>
        <v>2104</v>
      </c>
    </row>
    <row r="3" spans="1:15" x14ac:dyDescent="0.15">
      <c r="A3" t="s">
        <v>21</v>
      </c>
      <c r="B3">
        <v>11843</v>
      </c>
      <c r="C3">
        <v>20811</v>
      </c>
      <c r="D3">
        <v>22981</v>
      </c>
      <c r="E3">
        <v>22648</v>
      </c>
      <c r="F3">
        <v>22290</v>
      </c>
      <c r="G3">
        <v>21381</v>
      </c>
      <c r="H3">
        <v>21362</v>
      </c>
      <c r="I3">
        <v>21348</v>
      </c>
      <c r="J3">
        <v>21317</v>
      </c>
      <c r="K3">
        <v>20369</v>
      </c>
      <c r="M3">
        <f t="shared" ref="M3:M31" si="1">$D3-E3</f>
        <v>333</v>
      </c>
      <c r="N3">
        <f t="shared" ref="N3:N32" si="2">$D3-F3</f>
        <v>691</v>
      </c>
      <c r="O3">
        <f t="shared" ref="O3:O32" si="3">$D3-G3</f>
        <v>1600</v>
      </c>
    </row>
    <row r="4" spans="1:15" x14ac:dyDescent="0.15">
      <c r="A4" t="s">
        <v>23</v>
      </c>
      <c r="B4">
        <v>75232</v>
      </c>
      <c r="C4">
        <v>132854</v>
      </c>
      <c r="D4">
        <v>140377</v>
      </c>
      <c r="E4">
        <v>138639</v>
      </c>
      <c r="F4">
        <v>135740</v>
      </c>
      <c r="G4">
        <v>130949</v>
      </c>
      <c r="H4">
        <v>133332</v>
      </c>
      <c r="I4">
        <v>132391</v>
      </c>
      <c r="J4">
        <v>129952</v>
      </c>
      <c r="K4">
        <v>125274</v>
      </c>
      <c r="M4">
        <f t="shared" si="1"/>
        <v>1738</v>
      </c>
      <c r="N4">
        <f t="shared" si="2"/>
        <v>4637</v>
      </c>
      <c r="O4">
        <f t="shared" si="3"/>
        <v>9428</v>
      </c>
    </row>
    <row r="5" spans="1:15" x14ac:dyDescent="0.15">
      <c r="A5" t="s">
        <v>25</v>
      </c>
      <c r="B5">
        <v>34750</v>
      </c>
      <c r="C5">
        <v>63202</v>
      </c>
      <c r="D5">
        <v>69517</v>
      </c>
      <c r="E5">
        <v>68095</v>
      </c>
      <c r="F5">
        <v>65639</v>
      </c>
      <c r="G5">
        <v>64318</v>
      </c>
      <c r="H5">
        <v>66184</v>
      </c>
      <c r="I5">
        <v>64121</v>
      </c>
      <c r="J5">
        <v>60591</v>
      </c>
      <c r="K5">
        <v>60337</v>
      </c>
      <c r="M5">
        <f t="shared" si="1"/>
        <v>1422</v>
      </c>
      <c r="N5">
        <f t="shared" si="2"/>
        <v>3878</v>
      </c>
      <c r="O5">
        <f t="shared" si="3"/>
        <v>5199</v>
      </c>
    </row>
    <row r="6" spans="1:15" x14ac:dyDescent="0.15">
      <c r="A6" t="s">
        <v>27</v>
      </c>
      <c r="B6">
        <v>18068</v>
      </c>
      <c r="C6">
        <v>32354</v>
      </c>
      <c r="D6">
        <v>32785</v>
      </c>
      <c r="E6">
        <v>32631</v>
      </c>
      <c r="F6">
        <v>32227</v>
      </c>
      <c r="G6">
        <v>31737</v>
      </c>
      <c r="H6">
        <v>31741</v>
      </c>
      <c r="I6">
        <v>31407</v>
      </c>
      <c r="J6">
        <v>30615</v>
      </c>
      <c r="K6">
        <v>30239</v>
      </c>
      <c r="M6">
        <f t="shared" si="1"/>
        <v>154</v>
      </c>
      <c r="N6">
        <f t="shared" si="2"/>
        <v>558</v>
      </c>
      <c r="O6">
        <f t="shared" si="3"/>
        <v>1048</v>
      </c>
    </row>
    <row r="7" spans="1:15" x14ac:dyDescent="0.15">
      <c r="A7" t="s">
        <v>29</v>
      </c>
      <c r="B7">
        <v>72956</v>
      </c>
      <c r="C7">
        <v>129136</v>
      </c>
      <c r="D7">
        <v>135234</v>
      </c>
      <c r="E7">
        <v>134619</v>
      </c>
      <c r="F7">
        <v>133038</v>
      </c>
      <c r="G7">
        <v>129322</v>
      </c>
      <c r="H7">
        <v>128868</v>
      </c>
      <c r="I7">
        <v>128639</v>
      </c>
      <c r="J7">
        <v>127212</v>
      </c>
      <c r="K7">
        <v>123380</v>
      </c>
      <c r="M7">
        <f t="shared" si="1"/>
        <v>615</v>
      </c>
      <c r="N7">
        <f t="shared" si="2"/>
        <v>2196</v>
      </c>
      <c r="O7">
        <f t="shared" si="3"/>
        <v>5912</v>
      </c>
    </row>
    <row r="8" spans="1:15" x14ac:dyDescent="0.15">
      <c r="A8" t="s">
        <v>31</v>
      </c>
      <c r="B8">
        <v>38267</v>
      </c>
      <c r="C8">
        <v>69392</v>
      </c>
      <c r="D8">
        <v>73249</v>
      </c>
      <c r="E8">
        <v>71942</v>
      </c>
      <c r="F8">
        <v>69967</v>
      </c>
      <c r="G8">
        <v>68906</v>
      </c>
      <c r="H8">
        <v>70451</v>
      </c>
      <c r="I8">
        <v>68562</v>
      </c>
      <c r="J8">
        <v>65403</v>
      </c>
      <c r="K8">
        <v>65229</v>
      </c>
      <c r="M8">
        <f t="shared" si="1"/>
        <v>1307</v>
      </c>
      <c r="N8">
        <f t="shared" si="2"/>
        <v>3282</v>
      </c>
      <c r="O8">
        <f t="shared" si="3"/>
        <v>4343</v>
      </c>
    </row>
    <row r="9" spans="1:15" x14ac:dyDescent="0.15">
      <c r="A9" t="s">
        <v>33</v>
      </c>
      <c r="B9">
        <v>24925</v>
      </c>
      <c r="C9">
        <v>44573</v>
      </c>
      <c r="D9">
        <v>51528</v>
      </c>
      <c r="E9">
        <v>49326</v>
      </c>
      <c r="F9">
        <v>46743</v>
      </c>
      <c r="G9">
        <v>46156</v>
      </c>
      <c r="H9">
        <v>48580</v>
      </c>
      <c r="I9">
        <v>46261</v>
      </c>
      <c r="J9">
        <v>43391</v>
      </c>
      <c r="K9">
        <v>44101</v>
      </c>
      <c r="M9">
        <f t="shared" si="1"/>
        <v>2202</v>
      </c>
      <c r="N9">
        <f t="shared" si="2"/>
        <v>4785</v>
      </c>
      <c r="O9">
        <f t="shared" si="3"/>
        <v>5372</v>
      </c>
    </row>
    <row r="10" spans="1:15" x14ac:dyDescent="0.15">
      <c r="A10" t="s">
        <v>35</v>
      </c>
      <c r="B10">
        <v>94547</v>
      </c>
      <c r="C10">
        <v>167037</v>
      </c>
      <c r="D10">
        <v>176292</v>
      </c>
      <c r="E10">
        <v>174528</v>
      </c>
      <c r="F10">
        <v>171600</v>
      </c>
      <c r="G10">
        <v>166132</v>
      </c>
      <c r="H10">
        <v>167025</v>
      </c>
      <c r="I10">
        <v>166079</v>
      </c>
      <c r="J10">
        <v>163566</v>
      </c>
      <c r="K10">
        <v>158140</v>
      </c>
      <c r="M10">
        <f t="shared" si="1"/>
        <v>1764</v>
      </c>
      <c r="N10">
        <f t="shared" si="2"/>
        <v>4692</v>
      </c>
      <c r="O10">
        <f t="shared" si="3"/>
        <v>10160</v>
      </c>
    </row>
    <row r="11" spans="1:15" x14ac:dyDescent="0.15">
      <c r="A11" t="s">
        <v>37</v>
      </c>
      <c r="B11">
        <v>86452</v>
      </c>
      <c r="C11">
        <v>156233</v>
      </c>
      <c r="D11">
        <v>170915</v>
      </c>
      <c r="E11">
        <v>166464</v>
      </c>
      <c r="F11">
        <v>160532</v>
      </c>
      <c r="G11">
        <v>158148</v>
      </c>
      <c r="H11">
        <v>161858</v>
      </c>
      <c r="I11">
        <v>155988</v>
      </c>
      <c r="J11">
        <v>147648</v>
      </c>
      <c r="K11">
        <v>147972</v>
      </c>
      <c r="M11">
        <f t="shared" si="1"/>
        <v>4451</v>
      </c>
      <c r="N11">
        <f t="shared" si="2"/>
        <v>10383</v>
      </c>
      <c r="O11">
        <f t="shared" si="3"/>
        <v>12767</v>
      </c>
    </row>
    <row r="12" spans="1:15" x14ac:dyDescent="0.15">
      <c r="A12" t="s">
        <v>39</v>
      </c>
      <c r="B12">
        <v>3366</v>
      </c>
      <c r="C12">
        <v>5446</v>
      </c>
      <c r="D12">
        <v>6480</v>
      </c>
      <c r="E12">
        <v>6088</v>
      </c>
      <c r="F12">
        <v>4958</v>
      </c>
      <c r="G12">
        <v>4817</v>
      </c>
      <c r="H12">
        <v>5893</v>
      </c>
      <c r="I12">
        <v>5235</v>
      </c>
      <c r="J12">
        <v>5212</v>
      </c>
      <c r="K12">
        <v>4886</v>
      </c>
      <c r="M12">
        <f t="shared" si="1"/>
        <v>392</v>
      </c>
      <c r="N12">
        <f t="shared" si="2"/>
        <v>1522</v>
      </c>
      <c r="O12">
        <f t="shared" si="3"/>
        <v>1663</v>
      </c>
    </row>
    <row r="13" spans="1:15" x14ac:dyDescent="0.15">
      <c r="A13" t="s">
        <v>41</v>
      </c>
      <c r="B13">
        <v>33699</v>
      </c>
      <c r="C13">
        <v>60308</v>
      </c>
      <c r="D13">
        <v>63680</v>
      </c>
      <c r="E13">
        <v>62604</v>
      </c>
      <c r="F13">
        <v>60774</v>
      </c>
      <c r="G13">
        <v>58870</v>
      </c>
      <c r="H13">
        <v>61700</v>
      </c>
      <c r="I13">
        <v>60682</v>
      </c>
      <c r="J13">
        <v>58439</v>
      </c>
      <c r="K13">
        <v>56553</v>
      </c>
      <c r="M13">
        <f t="shared" si="1"/>
        <v>1076</v>
      </c>
      <c r="N13">
        <f t="shared" si="2"/>
        <v>2906</v>
      </c>
      <c r="O13">
        <f t="shared" si="3"/>
        <v>4810</v>
      </c>
    </row>
    <row r="14" spans="1:15" x14ac:dyDescent="0.15">
      <c r="A14" t="s">
        <v>43</v>
      </c>
      <c r="B14">
        <v>17451</v>
      </c>
      <c r="C14">
        <v>31075</v>
      </c>
      <c r="D14">
        <v>33379</v>
      </c>
      <c r="E14">
        <v>32265</v>
      </c>
      <c r="F14">
        <v>30198</v>
      </c>
      <c r="G14">
        <v>29882</v>
      </c>
      <c r="H14">
        <v>32900</v>
      </c>
      <c r="I14">
        <v>31362</v>
      </c>
      <c r="J14">
        <v>30032</v>
      </c>
      <c r="K14">
        <v>30016</v>
      </c>
      <c r="M14">
        <f t="shared" si="1"/>
        <v>1114</v>
      </c>
      <c r="N14">
        <f t="shared" si="2"/>
        <v>3181</v>
      </c>
      <c r="O14">
        <f t="shared" si="3"/>
        <v>3497</v>
      </c>
    </row>
    <row r="15" spans="1:15" x14ac:dyDescent="0.15">
      <c r="A15" t="s">
        <v>45</v>
      </c>
      <c r="B15">
        <v>19534</v>
      </c>
      <c r="C15">
        <v>34948</v>
      </c>
      <c r="D15">
        <v>41289</v>
      </c>
      <c r="E15">
        <v>39878</v>
      </c>
      <c r="F15">
        <v>37673</v>
      </c>
      <c r="G15">
        <v>36812</v>
      </c>
      <c r="H15">
        <v>38722</v>
      </c>
      <c r="I15">
        <v>37144</v>
      </c>
      <c r="J15">
        <v>35029</v>
      </c>
      <c r="K15">
        <v>35057</v>
      </c>
      <c r="M15">
        <f t="shared" si="1"/>
        <v>1411</v>
      </c>
      <c r="N15">
        <f t="shared" si="2"/>
        <v>3616</v>
      </c>
      <c r="O15">
        <f t="shared" si="3"/>
        <v>4477</v>
      </c>
    </row>
    <row r="16" spans="1:15" x14ac:dyDescent="0.15">
      <c r="A16" t="s">
        <v>47</v>
      </c>
      <c r="B16">
        <v>20617</v>
      </c>
      <c r="C16">
        <v>35701</v>
      </c>
      <c r="D16">
        <v>42308</v>
      </c>
      <c r="E16">
        <v>40180</v>
      </c>
      <c r="F16">
        <v>36542</v>
      </c>
      <c r="G16">
        <v>35499</v>
      </c>
      <c r="H16">
        <v>38797</v>
      </c>
      <c r="I16">
        <v>36507</v>
      </c>
      <c r="J16">
        <v>34946</v>
      </c>
      <c r="K16">
        <v>34856</v>
      </c>
      <c r="M16">
        <f t="shared" si="1"/>
        <v>2128</v>
      </c>
      <c r="N16">
        <f t="shared" si="2"/>
        <v>5766</v>
      </c>
      <c r="O16">
        <f t="shared" si="3"/>
        <v>6809</v>
      </c>
    </row>
    <row r="17" spans="1:15" x14ac:dyDescent="0.15">
      <c r="A17" t="s">
        <v>49</v>
      </c>
      <c r="B17">
        <v>62280</v>
      </c>
      <c r="C17">
        <v>109587</v>
      </c>
      <c r="D17">
        <v>116859</v>
      </c>
      <c r="E17">
        <v>116105</v>
      </c>
      <c r="F17">
        <v>114818</v>
      </c>
      <c r="G17">
        <v>111313</v>
      </c>
      <c r="H17">
        <v>110398</v>
      </c>
      <c r="I17">
        <v>110540</v>
      </c>
      <c r="J17">
        <v>110263</v>
      </c>
      <c r="K17">
        <v>106453</v>
      </c>
      <c r="M17">
        <f t="shared" si="1"/>
        <v>754</v>
      </c>
      <c r="N17">
        <f t="shared" si="2"/>
        <v>2041</v>
      </c>
      <c r="O17">
        <f t="shared" si="3"/>
        <v>5546</v>
      </c>
    </row>
    <row r="18" spans="1:15" x14ac:dyDescent="0.15">
      <c r="A18" t="s">
        <v>51</v>
      </c>
      <c r="B18">
        <v>34645</v>
      </c>
      <c r="C18">
        <v>62826</v>
      </c>
      <c r="D18">
        <v>70100</v>
      </c>
      <c r="E18">
        <v>69534</v>
      </c>
      <c r="F18">
        <v>68227</v>
      </c>
      <c r="G18">
        <v>66780</v>
      </c>
      <c r="H18">
        <v>66466</v>
      </c>
      <c r="I18">
        <v>65408</v>
      </c>
      <c r="J18">
        <v>63104</v>
      </c>
      <c r="K18">
        <v>62178</v>
      </c>
      <c r="M18">
        <f t="shared" si="1"/>
        <v>566</v>
      </c>
      <c r="N18">
        <f t="shared" si="2"/>
        <v>1873</v>
      </c>
      <c r="O18">
        <f t="shared" si="3"/>
        <v>3320</v>
      </c>
    </row>
    <row r="19" spans="1:15" x14ac:dyDescent="0.15">
      <c r="A19" t="s">
        <v>53</v>
      </c>
      <c r="B19">
        <v>103252</v>
      </c>
      <c r="C19">
        <v>180082</v>
      </c>
      <c r="D19">
        <v>190555</v>
      </c>
      <c r="E19">
        <v>188849</v>
      </c>
      <c r="F19">
        <v>186642</v>
      </c>
      <c r="G19">
        <v>180150</v>
      </c>
      <c r="H19">
        <v>179690</v>
      </c>
      <c r="I19">
        <v>180075</v>
      </c>
      <c r="J19">
        <v>180437</v>
      </c>
      <c r="K19">
        <v>173090</v>
      </c>
      <c r="M19">
        <f t="shared" si="1"/>
        <v>1706</v>
      </c>
      <c r="N19">
        <f t="shared" si="2"/>
        <v>3913</v>
      </c>
      <c r="O19">
        <f t="shared" si="3"/>
        <v>10405</v>
      </c>
    </row>
    <row r="20" spans="1:15" x14ac:dyDescent="0.15">
      <c r="A20" t="s">
        <v>55</v>
      </c>
      <c r="B20">
        <v>62460</v>
      </c>
      <c r="C20">
        <v>109808</v>
      </c>
      <c r="D20">
        <v>118130</v>
      </c>
      <c r="E20">
        <v>116649</v>
      </c>
      <c r="F20">
        <v>114579</v>
      </c>
      <c r="G20">
        <v>110189</v>
      </c>
      <c r="H20">
        <v>110944</v>
      </c>
      <c r="I20">
        <v>110588</v>
      </c>
      <c r="J20">
        <v>109513</v>
      </c>
      <c r="K20">
        <v>104932</v>
      </c>
      <c r="M20">
        <f t="shared" si="1"/>
        <v>1481</v>
      </c>
      <c r="N20">
        <f t="shared" si="2"/>
        <v>3551</v>
      </c>
      <c r="O20">
        <f t="shared" si="3"/>
        <v>7941</v>
      </c>
    </row>
    <row r="21" spans="1:15" x14ac:dyDescent="0.15">
      <c r="A21" t="s">
        <v>57</v>
      </c>
      <c r="B21">
        <v>63084</v>
      </c>
      <c r="C21">
        <v>112173</v>
      </c>
      <c r="D21">
        <v>123809</v>
      </c>
      <c r="E21">
        <v>122432</v>
      </c>
      <c r="F21">
        <v>120174</v>
      </c>
      <c r="G21">
        <v>116014</v>
      </c>
      <c r="H21">
        <v>115925</v>
      </c>
      <c r="I21">
        <v>115413</v>
      </c>
      <c r="J21">
        <v>113675</v>
      </c>
      <c r="K21">
        <v>109590</v>
      </c>
      <c r="M21">
        <f t="shared" si="1"/>
        <v>1377</v>
      </c>
      <c r="N21">
        <f t="shared" si="2"/>
        <v>3635</v>
      </c>
      <c r="O21">
        <f t="shared" si="3"/>
        <v>7795</v>
      </c>
    </row>
    <row r="22" spans="1:15" x14ac:dyDescent="0.15">
      <c r="A22" t="s">
        <v>59</v>
      </c>
      <c r="B22">
        <v>37869</v>
      </c>
      <c r="C22">
        <v>68884</v>
      </c>
      <c r="D22">
        <v>74823</v>
      </c>
      <c r="E22">
        <v>73700</v>
      </c>
      <c r="F22">
        <v>71599</v>
      </c>
      <c r="G22">
        <v>70391</v>
      </c>
      <c r="H22">
        <v>71989</v>
      </c>
      <c r="I22">
        <v>70243</v>
      </c>
      <c r="J22">
        <v>66813</v>
      </c>
      <c r="K22">
        <v>66073</v>
      </c>
      <c r="M22">
        <f t="shared" si="1"/>
        <v>1123</v>
      </c>
      <c r="N22">
        <f t="shared" si="2"/>
        <v>3224</v>
      </c>
      <c r="O22">
        <f t="shared" si="3"/>
        <v>4432</v>
      </c>
    </row>
    <row r="23" spans="1:15" x14ac:dyDescent="0.15">
      <c r="A23" t="s">
        <v>61</v>
      </c>
      <c r="B23">
        <v>29663</v>
      </c>
      <c r="C23">
        <v>52461</v>
      </c>
      <c r="D23">
        <v>59111</v>
      </c>
      <c r="E23">
        <v>58425</v>
      </c>
      <c r="F23">
        <v>57608</v>
      </c>
      <c r="G23">
        <v>55295</v>
      </c>
      <c r="H23">
        <v>55272</v>
      </c>
      <c r="I23">
        <v>55287</v>
      </c>
      <c r="J23">
        <v>55191</v>
      </c>
      <c r="K23">
        <v>52676</v>
      </c>
      <c r="M23">
        <f t="shared" si="1"/>
        <v>686</v>
      </c>
      <c r="N23">
        <f t="shared" si="2"/>
        <v>1503</v>
      </c>
      <c r="O23">
        <f t="shared" si="3"/>
        <v>3816</v>
      </c>
    </row>
    <row r="24" spans="1:15" x14ac:dyDescent="0.15">
      <c r="A24" t="s">
        <v>63</v>
      </c>
      <c r="B24">
        <v>108453</v>
      </c>
      <c r="C24">
        <v>188622</v>
      </c>
      <c r="D24">
        <v>208559</v>
      </c>
      <c r="E24">
        <v>206084</v>
      </c>
      <c r="F24">
        <v>203259</v>
      </c>
      <c r="G24">
        <v>194725</v>
      </c>
      <c r="H24">
        <v>194955</v>
      </c>
      <c r="I24">
        <v>195504</v>
      </c>
      <c r="J24">
        <v>197447</v>
      </c>
      <c r="K24">
        <v>187630</v>
      </c>
      <c r="M24">
        <f t="shared" si="1"/>
        <v>2475</v>
      </c>
      <c r="N24">
        <f t="shared" si="2"/>
        <v>5300</v>
      </c>
      <c r="O24">
        <f t="shared" si="3"/>
        <v>13834</v>
      </c>
    </row>
    <row r="25" spans="1:15" x14ac:dyDescent="0.15">
      <c r="A25" t="s">
        <v>65</v>
      </c>
      <c r="B25">
        <v>32497</v>
      </c>
      <c r="C25">
        <v>58824</v>
      </c>
      <c r="D25">
        <v>65986</v>
      </c>
      <c r="E25">
        <v>64844</v>
      </c>
      <c r="F25">
        <v>62544</v>
      </c>
      <c r="G25">
        <v>60146</v>
      </c>
      <c r="H25">
        <v>62732</v>
      </c>
      <c r="I25">
        <v>61275</v>
      </c>
      <c r="J25">
        <v>58064</v>
      </c>
      <c r="K25">
        <v>56174</v>
      </c>
      <c r="M25">
        <f t="shared" si="1"/>
        <v>1142</v>
      </c>
      <c r="N25">
        <f t="shared" si="2"/>
        <v>3442</v>
      </c>
      <c r="O25">
        <f t="shared" si="3"/>
        <v>5840</v>
      </c>
    </row>
    <row r="26" spans="1:15" x14ac:dyDescent="0.15">
      <c r="A26" t="s">
        <v>67</v>
      </c>
      <c r="B26">
        <v>24549</v>
      </c>
      <c r="C26">
        <v>42100</v>
      </c>
      <c r="D26">
        <v>53306</v>
      </c>
      <c r="E26">
        <v>50767</v>
      </c>
      <c r="F26">
        <v>46368</v>
      </c>
      <c r="G26">
        <v>45232</v>
      </c>
      <c r="H26">
        <v>51030</v>
      </c>
      <c r="I26">
        <v>48184</v>
      </c>
      <c r="J26">
        <v>46071</v>
      </c>
      <c r="K26">
        <v>45995</v>
      </c>
      <c r="M26">
        <f t="shared" si="1"/>
        <v>2539</v>
      </c>
      <c r="N26">
        <f t="shared" si="2"/>
        <v>6938</v>
      </c>
      <c r="O26">
        <f t="shared" si="3"/>
        <v>8074</v>
      </c>
    </row>
    <row r="27" spans="1:15" x14ac:dyDescent="0.15">
      <c r="A27" t="s">
        <v>69</v>
      </c>
      <c r="B27">
        <v>34047</v>
      </c>
      <c r="C27">
        <v>61025</v>
      </c>
      <c r="D27">
        <v>63505</v>
      </c>
      <c r="E27">
        <v>63088</v>
      </c>
      <c r="F27">
        <v>62054</v>
      </c>
      <c r="G27">
        <v>60640</v>
      </c>
      <c r="H27">
        <v>61579</v>
      </c>
      <c r="I27">
        <v>60991</v>
      </c>
      <c r="J27">
        <v>59392</v>
      </c>
      <c r="K27">
        <v>58008</v>
      </c>
      <c r="M27">
        <f t="shared" si="1"/>
        <v>417</v>
      </c>
      <c r="N27">
        <f t="shared" si="2"/>
        <v>1451</v>
      </c>
      <c r="O27">
        <f t="shared" si="3"/>
        <v>2865</v>
      </c>
    </row>
    <row r="28" spans="1:15" x14ac:dyDescent="0.15">
      <c r="A28" t="s">
        <v>71</v>
      </c>
      <c r="B28">
        <v>20302</v>
      </c>
      <c r="C28">
        <v>36864</v>
      </c>
      <c r="D28">
        <v>37514</v>
      </c>
      <c r="E28">
        <v>36666</v>
      </c>
      <c r="F28">
        <v>35626</v>
      </c>
      <c r="G28">
        <v>35536</v>
      </c>
      <c r="H28">
        <v>37601</v>
      </c>
      <c r="I28">
        <v>36545</v>
      </c>
      <c r="J28">
        <v>34946</v>
      </c>
      <c r="K28">
        <v>35157</v>
      </c>
      <c r="M28">
        <f t="shared" si="1"/>
        <v>848</v>
      </c>
      <c r="N28">
        <f t="shared" si="2"/>
        <v>1888</v>
      </c>
      <c r="O28">
        <f t="shared" si="3"/>
        <v>1978</v>
      </c>
    </row>
    <row r="29" spans="1:15" x14ac:dyDescent="0.15">
      <c r="A29" t="s">
        <v>73</v>
      </c>
      <c r="B29">
        <v>2891</v>
      </c>
      <c r="C29">
        <v>5037</v>
      </c>
      <c r="D29">
        <v>5704</v>
      </c>
      <c r="E29">
        <v>5406</v>
      </c>
      <c r="F29">
        <v>4923</v>
      </c>
      <c r="G29">
        <v>4858</v>
      </c>
      <c r="H29">
        <v>5664</v>
      </c>
      <c r="I29">
        <v>5348</v>
      </c>
      <c r="J29">
        <v>5111</v>
      </c>
      <c r="K29">
        <v>5166</v>
      </c>
      <c r="M29">
        <f t="shared" si="1"/>
        <v>298</v>
      </c>
      <c r="N29">
        <f t="shared" si="2"/>
        <v>781</v>
      </c>
      <c r="O29">
        <f t="shared" si="3"/>
        <v>846</v>
      </c>
    </row>
    <row r="30" spans="1:15" x14ac:dyDescent="0.15">
      <c r="A30" t="s">
        <v>75</v>
      </c>
      <c r="B30">
        <v>5764</v>
      </c>
      <c r="C30">
        <v>10460</v>
      </c>
      <c r="D30">
        <v>10586</v>
      </c>
      <c r="E30">
        <v>10495</v>
      </c>
      <c r="F30">
        <v>10338</v>
      </c>
      <c r="G30">
        <v>10285</v>
      </c>
      <c r="H30">
        <v>10626</v>
      </c>
      <c r="I30">
        <v>10455</v>
      </c>
      <c r="J30">
        <v>10104</v>
      </c>
      <c r="K30">
        <v>10039</v>
      </c>
      <c r="M30">
        <f t="shared" si="1"/>
        <v>91</v>
      </c>
      <c r="N30">
        <f t="shared" si="2"/>
        <v>248</v>
      </c>
      <c r="O30">
        <f t="shared" si="3"/>
        <v>301</v>
      </c>
    </row>
    <row r="31" spans="1:15" x14ac:dyDescent="0.15">
      <c r="A31" t="s">
        <v>77</v>
      </c>
      <c r="B31">
        <v>16270</v>
      </c>
      <c r="C31">
        <v>28095</v>
      </c>
      <c r="D31">
        <v>28207</v>
      </c>
      <c r="E31">
        <v>27920</v>
      </c>
      <c r="F31">
        <v>26742</v>
      </c>
      <c r="G31">
        <v>26926</v>
      </c>
      <c r="H31">
        <v>28380</v>
      </c>
      <c r="I31">
        <v>27710</v>
      </c>
      <c r="J31">
        <v>28051</v>
      </c>
      <c r="K31">
        <v>28013</v>
      </c>
      <c r="M31">
        <f t="shared" si="1"/>
        <v>287</v>
      </c>
      <c r="N31">
        <f t="shared" si="2"/>
        <v>1465</v>
      </c>
      <c r="O31">
        <f t="shared" si="3"/>
        <v>1281</v>
      </c>
    </row>
    <row r="32" spans="1:15" x14ac:dyDescent="0.15">
      <c r="A32" t="s">
        <v>96</v>
      </c>
      <c r="B32">
        <v>1205806</v>
      </c>
      <c r="C32">
        <v>2138549</v>
      </c>
      <c r="D32" s="89">
        <v>2317059</v>
      </c>
      <c r="E32">
        <v>2280763</v>
      </c>
      <c r="F32">
        <v>2222600</v>
      </c>
      <c r="G32">
        <v>2159596</v>
      </c>
      <c r="H32">
        <v>2199583</v>
      </c>
      <c r="I32">
        <v>2167898</v>
      </c>
      <c r="J32">
        <v>2119335</v>
      </c>
      <c r="K32">
        <v>2064444</v>
      </c>
      <c r="M32">
        <f>$D32-E32</f>
        <v>36296</v>
      </c>
      <c r="N32">
        <f t="shared" si="2"/>
        <v>94459</v>
      </c>
      <c r="O32">
        <f t="shared" si="3"/>
        <v>157463</v>
      </c>
    </row>
    <row r="33" spans="3:7" x14ac:dyDescent="0.15">
      <c r="C33" s="7" t="s">
        <v>178</v>
      </c>
      <c r="E33" s="90">
        <f>$D32-E32</f>
        <v>36296</v>
      </c>
      <c r="F33" s="90">
        <f t="shared" ref="F33:G33" si="4">$D32-F32</f>
        <v>94459</v>
      </c>
      <c r="G33" s="90">
        <f t="shared" si="4"/>
        <v>157463</v>
      </c>
    </row>
    <row r="34" spans="3:7" x14ac:dyDescent="0.15">
      <c r="C34" s="36" t="s">
        <v>187</v>
      </c>
      <c r="E34" s="52">
        <f>($D32-E32)/$D32</f>
        <v>1.5664685275601529E-2</v>
      </c>
      <c r="F34" s="52">
        <f t="shared" ref="F34:G34" si="5">($D32-F32)/$D32</f>
        <v>4.0766765110426623E-2</v>
      </c>
      <c r="G34" s="52">
        <f t="shared" si="5"/>
        <v>6.7958131407098402E-2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68"/>
  <sheetViews>
    <sheetView tabSelected="1" zoomScale="101" workbookViewId="0">
      <pane ySplit="1" topLeftCell="A2" activePane="bottomLeft" state="frozen"/>
      <selection activeCell="W1" sqref="W1"/>
      <selection pane="bottomLeft" activeCell="A2" sqref="A2"/>
    </sheetView>
  </sheetViews>
  <sheetFormatPr baseColWidth="10" defaultRowHeight="14" x14ac:dyDescent="0.15"/>
  <cols>
    <col min="1" max="1" width="13.83203125" style="21" customWidth="1"/>
    <col min="2" max="2" width="14.6640625" customWidth="1"/>
    <col min="4" max="4" width="15.83203125" style="21" customWidth="1"/>
    <col min="5" max="19" width="13.83203125" style="91" customWidth="1"/>
    <col min="20" max="27" width="13.83203125" style="21" customWidth="1"/>
    <col min="28" max="38" width="13.83203125" style="91" customWidth="1"/>
    <col min="39" max="42" width="13.83203125" style="21" customWidth="1"/>
    <col min="43" max="52" width="13.83203125" style="91" customWidth="1"/>
  </cols>
  <sheetData>
    <row r="1" spans="1:52" s="7" customFormat="1" ht="20" x14ac:dyDescent="0.15">
      <c r="A1" s="94" t="s">
        <v>129</v>
      </c>
      <c r="B1" s="96"/>
      <c r="C1" s="96"/>
      <c r="D1" s="93"/>
      <c r="E1" s="99" t="s">
        <v>150</v>
      </c>
      <c r="F1" s="99"/>
      <c r="G1" s="99"/>
      <c r="H1" s="99"/>
      <c r="I1" s="99" t="s">
        <v>151</v>
      </c>
      <c r="J1" s="99"/>
      <c r="K1" s="99"/>
      <c r="L1" s="99" t="s">
        <v>146</v>
      </c>
      <c r="M1" s="99"/>
      <c r="N1" s="99"/>
      <c r="O1" s="99"/>
      <c r="P1" s="99" t="s">
        <v>162</v>
      </c>
      <c r="Q1" s="99"/>
      <c r="R1" s="99"/>
      <c r="S1" s="99"/>
      <c r="T1" s="100" t="s">
        <v>153</v>
      </c>
      <c r="U1" s="100"/>
      <c r="V1" s="100"/>
      <c r="W1" s="100"/>
      <c r="X1" s="100" t="s">
        <v>201</v>
      </c>
      <c r="Y1" s="100"/>
      <c r="Z1" s="100"/>
      <c r="AA1" s="100"/>
      <c r="AB1" s="99" t="s">
        <v>148</v>
      </c>
      <c r="AC1" s="99"/>
      <c r="AD1" s="99"/>
      <c r="AE1" s="99"/>
      <c r="AF1" s="99" t="s">
        <v>149</v>
      </c>
      <c r="AG1" s="99"/>
      <c r="AH1" s="99"/>
      <c r="AI1" s="99" t="s">
        <v>152</v>
      </c>
      <c r="AJ1" s="99"/>
      <c r="AK1" s="99"/>
      <c r="AL1" s="92"/>
      <c r="AM1" s="100" t="s">
        <v>202</v>
      </c>
      <c r="AN1" s="100"/>
      <c r="AO1" s="100"/>
      <c r="AP1" s="100"/>
      <c r="AQ1" s="99" t="s">
        <v>148</v>
      </c>
      <c r="AR1" s="99"/>
      <c r="AS1" s="99"/>
      <c r="AT1" s="99"/>
      <c r="AU1" s="99" t="s">
        <v>149</v>
      </c>
      <c r="AV1" s="99"/>
      <c r="AW1" s="99"/>
      <c r="AX1" s="99" t="s">
        <v>152</v>
      </c>
      <c r="AY1" s="99"/>
      <c r="AZ1" s="99"/>
    </row>
    <row r="2" spans="1:52" ht="15" x14ac:dyDescent="0.15">
      <c r="A2" s="18" t="s">
        <v>0</v>
      </c>
      <c r="B2" s="96" t="s">
        <v>200</v>
      </c>
      <c r="C2" s="96" t="s">
        <v>199</v>
      </c>
      <c r="D2" s="18" t="s">
        <v>93</v>
      </c>
      <c r="E2" s="91" t="s">
        <v>104</v>
      </c>
      <c r="F2" s="91" t="s">
        <v>105</v>
      </c>
      <c r="G2" s="91" t="s">
        <v>106</v>
      </c>
      <c r="H2" s="91" t="s">
        <v>107</v>
      </c>
      <c r="I2" s="91" t="s">
        <v>105</v>
      </c>
      <c r="J2" s="91" t="s">
        <v>106</v>
      </c>
      <c r="K2" s="91" t="s">
        <v>107</v>
      </c>
      <c r="L2" s="91" t="s">
        <v>104</v>
      </c>
      <c r="M2" s="91" t="s">
        <v>105</v>
      </c>
      <c r="N2" s="91" t="s">
        <v>106</v>
      </c>
      <c r="O2" s="91" t="s">
        <v>107</v>
      </c>
      <c r="P2" s="23" t="s">
        <v>104</v>
      </c>
      <c r="Q2" s="23" t="s">
        <v>105</v>
      </c>
      <c r="R2" s="23" t="s">
        <v>106</v>
      </c>
      <c r="S2" s="23" t="s">
        <v>107</v>
      </c>
      <c r="T2" s="23" t="s">
        <v>104</v>
      </c>
      <c r="U2" s="23" t="s">
        <v>105</v>
      </c>
      <c r="V2" s="23" t="s">
        <v>106</v>
      </c>
      <c r="W2" s="23" t="s">
        <v>107</v>
      </c>
      <c r="X2" s="23" t="s">
        <v>104</v>
      </c>
      <c r="Y2" s="23" t="s">
        <v>105</v>
      </c>
      <c r="Z2" s="23" t="s">
        <v>106</v>
      </c>
      <c r="AA2" s="23" t="s">
        <v>107</v>
      </c>
      <c r="AB2" s="91" t="s">
        <v>104</v>
      </c>
      <c r="AC2" s="91" t="s">
        <v>105</v>
      </c>
      <c r="AD2" s="91" t="s">
        <v>106</v>
      </c>
      <c r="AE2" s="91" t="s">
        <v>107</v>
      </c>
      <c r="AF2" s="91" t="s">
        <v>105</v>
      </c>
      <c r="AG2" s="91" t="s">
        <v>106</v>
      </c>
      <c r="AH2" s="91" t="s">
        <v>107</v>
      </c>
      <c r="AI2" s="91" t="s">
        <v>105</v>
      </c>
      <c r="AJ2" s="91" t="s">
        <v>106</v>
      </c>
      <c r="AK2" s="91" t="s">
        <v>107</v>
      </c>
      <c r="AM2" s="23" t="s">
        <v>104</v>
      </c>
      <c r="AN2" s="23" t="s">
        <v>105</v>
      </c>
      <c r="AO2" s="23" t="s">
        <v>106</v>
      </c>
      <c r="AP2" s="23" t="s">
        <v>107</v>
      </c>
      <c r="AQ2" s="91" t="s">
        <v>104</v>
      </c>
      <c r="AR2" s="91" t="s">
        <v>105</v>
      </c>
      <c r="AS2" s="91" t="s">
        <v>106</v>
      </c>
      <c r="AT2" s="91" t="s">
        <v>107</v>
      </c>
      <c r="AU2" s="91" t="s">
        <v>105</v>
      </c>
      <c r="AV2" s="91" t="s">
        <v>106</v>
      </c>
      <c r="AW2" s="91" t="s">
        <v>107</v>
      </c>
      <c r="AX2" s="91" t="s">
        <v>105</v>
      </c>
      <c r="AY2" s="91" t="s">
        <v>106</v>
      </c>
      <c r="AZ2" s="91" t="s">
        <v>107</v>
      </c>
    </row>
    <row r="3" spans="1:52" ht="15" x14ac:dyDescent="0.15">
      <c r="A3" s="18"/>
      <c r="B3" s="18" t="s">
        <v>94</v>
      </c>
      <c r="C3" s="96" t="s">
        <v>14</v>
      </c>
      <c r="D3" s="18" t="s">
        <v>94</v>
      </c>
      <c r="E3" s="91" t="s">
        <v>14</v>
      </c>
      <c r="F3" s="91" t="s">
        <v>14</v>
      </c>
      <c r="G3" s="91" t="s">
        <v>14</v>
      </c>
      <c r="H3" s="91" t="s">
        <v>14</v>
      </c>
      <c r="I3" s="91" t="s">
        <v>14</v>
      </c>
      <c r="J3" s="91" t="s">
        <v>14</v>
      </c>
      <c r="K3" s="91" t="s">
        <v>14</v>
      </c>
      <c r="L3" s="91" t="s">
        <v>147</v>
      </c>
      <c r="M3" s="91" t="s">
        <v>147</v>
      </c>
      <c r="N3" s="91" t="s">
        <v>147</v>
      </c>
      <c r="O3" s="91" t="s">
        <v>147</v>
      </c>
      <c r="P3" s="91" t="s">
        <v>14</v>
      </c>
      <c r="Q3" s="91" t="s">
        <v>14</v>
      </c>
      <c r="R3" s="91" t="s">
        <v>14</v>
      </c>
      <c r="S3" s="91" t="s">
        <v>14</v>
      </c>
      <c r="T3" s="16" t="s">
        <v>145</v>
      </c>
      <c r="U3" s="16" t="s">
        <v>145</v>
      </c>
      <c r="V3" s="16" t="s">
        <v>145</v>
      </c>
      <c r="W3" s="17" t="s">
        <v>145</v>
      </c>
      <c r="X3" s="18" t="s">
        <v>117</v>
      </c>
      <c r="Y3" s="18" t="s">
        <v>117</v>
      </c>
      <c r="Z3" s="18" t="s">
        <v>117</v>
      </c>
      <c r="AA3" s="18" t="s">
        <v>117</v>
      </c>
      <c r="AB3" s="91" t="s">
        <v>14</v>
      </c>
      <c r="AC3" s="91" t="s">
        <v>14</v>
      </c>
      <c r="AD3" s="91" t="s">
        <v>14</v>
      </c>
      <c r="AE3" s="91" t="s">
        <v>14</v>
      </c>
      <c r="AF3" s="91" t="s">
        <v>14</v>
      </c>
      <c r="AG3" s="91" t="s">
        <v>14</v>
      </c>
      <c r="AH3" s="91" t="s">
        <v>14</v>
      </c>
      <c r="AI3" s="91" t="s">
        <v>14</v>
      </c>
      <c r="AJ3" s="91" t="s">
        <v>14</v>
      </c>
      <c r="AK3" s="91" t="s">
        <v>14</v>
      </c>
      <c r="AM3" s="18" t="s">
        <v>117</v>
      </c>
      <c r="AN3" s="18" t="s">
        <v>117</v>
      </c>
      <c r="AO3" s="18" t="s">
        <v>117</v>
      </c>
      <c r="AP3" s="18" t="s">
        <v>117</v>
      </c>
      <c r="AQ3" s="91" t="s">
        <v>14</v>
      </c>
      <c r="AR3" s="91" t="s">
        <v>14</v>
      </c>
      <c r="AS3" s="91" t="s">
        <v>14</v>
      </c>
      <c r="AT3" s="91" t="s">
        <v>14</v>
      </c>
      <c r="AU3" s="91" t="s">
        <v>14</v>
      </c>
      <c r="AV3" s="91" t="s">
        <v>14</v>
      </c>
      <c r="AW3" s="91" t="s">
        <v>14</v>
      </c>
      <c r="AX3" s="91" t="s">
        <v>14</v>
      </c>
      <c r="AY3" s="91" t="s">
        <v>14</v>
      </c>
      <c r="AZ3" s="91" t="s">
        <v>14</v>
      </c>
    </row>
    <row r="4" spans="1:52" ht="15" x14ac:dyDescent="0.2">
      <c r="A4" s="18" t="s">
        <v>19</v>
      </c>
      <c r="B4" s="96">
        <v>14492779</v>
      </c>
      <c r="C4" s="35">
        <v>155.07</v>
      </c>
      <c r="D4" s="24">
        <v>15609684</v>
      </c>
      <c r="E4" s="91">
        <v>178.54</v>
      </c>
      <c r="F4" s="91">
        <v>177.03</v>
      </c>
      <c r="G4" s="91">
        <v>173.58</v>
      </c>
      <c r="H4" s="91">
        <v>168.73</v>
      </c>
      <c r="I4" s="31">
        <f>$E4-F4</f>
        <v>1.5099999999999909</v>
      </c>
      <c r="J4" s="31">
        <f>$E4-G4</f>
        <v>4.9599999999999795</v>
      </c>
      <c r="K4" s="31">
        <f>$E4-H4</f>
        <v>9.8100000000000023</v>
      </c>
      <c r="L4" s="91">
        <v>30291</v>
      </c>
      <c r="M4" s="91">
        <v>29892</v>
      </c>
      <c r="N4" s="91">
        <v>29178</v>
      </c>
      <c r="O4" s="91">
        <v>28187</v>
      </c>
      <c r="P4" s="91">
        <v>506.24</v>
      </c>
      <c r="Q4" s="91">
        <v>502.08</v>
      </c>
      <c r="R4" s="91">
        <v>493.28</v>
      </c>
      <c r="S4" s="91">
        <v>481</v>
      </c>
      <c r="T4" s="95">
        <f>P4/$D4*10^9</f>
        <v>32431.1497913731</v>
      </c>
      <c r="U4" s="95">
        <f t="shared" ref="U4:W4" si="0">Q4/$D4*10^9</f>
        <v>32164.648560470538</v>
      </c>
      <c r="V4" s="95">
        <f t="shared" si="0"/>
        <v>31600.895956638196</v>
      </c>
      <c r="W4" s="95">
        <f t="shared" si="0"/>
        <v>30814.204823108528</v>
      </c>
      <c r="X4" s="19">
        <f>7748014*(T4/48061.54)^0.4</f>
        <v>6619973.6721974164</v>
      </c>
      <c r="Y4" s="19">
        <f t="shared" ref="Y4:AA4" si="1">7748014*(U4/48061.54)^0.4</f>
        <v>6598160.081874595</v>
      </c>
      <c r="Z4" s="19">
        <f t="shared" si="1"/>
        <v>6551655.9371765992</v>
      </c>
      <c r="AA4" s="19">
        <f t="shared" si="1"/>
        <v>6485921.8249274148</v>
      </c>
      <c r="AB4" s="31">
        <f t="shared" ref="AB4:AB33" si="2">X4*L4/10^9</f>
        <v>200.52562250453195</v>
      </c>
      <c r="AC4" s="31">
        <f t="shared" ref="AC4:AC33" si="3">Y4*M4/10^9</f>
        <v>197.23220116739537</v>
      </c>
      <c r="AD4" s="31">
        <f t="shared" ref="AD4:AD33" si="4">Z4*N4/10^9</f>
        <v>191.16421693493882</v>
      </c>
      <c r="AE4" s="31">
        <f t="shared" ref="AE4:AE33" si="5">AA4*O4/10^9</f>
        <v>182.81867847922902</v>
      </c>
      <c r="AF4" s="31">
        <f>$AB4-AC4</f>
        <v>3.2934213371365786</v>
      </c>
      <c r="AG4" s="31">
        <f t="shared" ref="AG4:AH4" si="6">$AB4-AD4</f>
        <v>9.3614055695931313</v>
      </c>
      <c r="AH4" s="31">
        <f t="shared" si="6"/>
        <v>17.706944025302931</v>
      </c>
      <c r="AI4" s="31">
        <f t="shared" ref="AI4:AI33" si="7">AF4-I4</f>
        <v>1.7834213371365877</v>
      </c>
      <c r="AJ4" s="31">
        <f t="shared" ref="AJ4:AJ33" si="8">AG4-J4</f>
        <v>4.4014055695931518</v>
      </c>
      <c r="AK4" s="31">
        <f t="shared" ref="AK4:AK33" si="9">AH4-K4</f>
        <v>7.896944025302929</v>
      </c>
      <c r="AM4" s="19">
        <f t="shared" ref="AM4:AM33" si="10">165596.76*((T4/2673.29)^0.42)</f>
        <v>472385.62106730958</v>
      </c>
      <c r="AN4" s="19">
        <f t="shared" ref="AN4:AN33" si="11">165596.76*((U4/2673.29)^0.42)</f>
        <v>470751.36147098412</v>
      </c>
      <c r="AO4" s="19">
        <f t="shared" ref="AO4:AO33" si="12">165596.76*((V4/2673.29)^0.42)</f>
        <v>467268.20490908792</v>
      </c>
      <c r="AP4" s="19">
        <f t="shared" ref="AP4:AP33" si="13">165596.76*((W4/2673.29)^0.42)</f>
        <v>462346.83563044976</v>
      </c>
      <c r="AQ4" s="31">
        <f t="shared" ref="AQ4:AQ33" si="14">AM4*L4/10^9</f>
        <v>14.309032847749874</v>
      </c>
      <c r="AR4" s="31">
        <f t="shared" ref="AR4:AR33" si="15">AN4*M4/10^9</f>
        <v>14.071699697090658</v>
      </c>
      <c r="AS4" s="31">
        <f t="shared" ref="AS4:AS33" si="16">AO4*N4/10^9</f>
        <v>13.633951682837369</v>
      </c>
      <c r="AT4" s="31">
        <f t="shared" ref="AT4:AT33" si="17">AP4*O4/10^9</f>
        <v>13.032170255915487</v>
      </c>
      <c r="AU4" s="31">
        <f>$AQ4-AR4</f>
        <v>0.23733315065921623</v>
      </c>
      <c r="AV4" s="31">
        <f t="shared" ref="AV4:AW4" si="18">$AQ4-AS4</f>
        <v>0.67508116491250547</v>
      </c>
      <c r="AW4" s="31">
        <f t="shared" si="18"/>
        <v>1.2768625918343872</v>
      </c>
      <c r="AX4" s="31">
        <f t="shared" ref="AX4:AX33" si="19">AU4-I4</f>
        <v>-1.2726668493407747</v>
      </c>
      <c r="AY4" s="31">
        <f t="shared" ref="AY4:AY33" si="20">AV4-J4</f>
        <v>-4.2849188350874741</v>
      </c>
      <c r="AZ4" s="31">
        <f t="shared" ref="AZ4:AZ33" si="21">AW4-K4</f>
        <v>-8.5331374081656151</v>
      </c>
    </row>
    <row r="5" spans="1:52" ht="15" x14ac:dyDescent="0.2">
      <c r="A5" s="18" t="s">
        <v>21</v>
      </c>
      <c r="B5" s="96">
        <v>11111637</v>
      </c>
      <c r="C5" s="35">
        <v>99.34</v>
      </c>
      <c r="D5" s="24">
        <v>11967969</v>
      </c>
      <c r="E5" s="91">
        <v>103.59</v>
      </c>
      <c r="F5" s="91">
        <v>103.39</v>
      </c>
      <c r="G5" s="91">
        <v>102.34</v>
      </c>
      <c r="H5" s="91">
        <v>100.42</v>
      </c>
      <c r="I5" s="31">
        <f t="shared" ref="I5:I33" si="22">$E5-F5</f>
        <v>0.20000000000000284</v>
      </c>
      <c r="J5" s="31">
        <f t="shared" ref="J5:J33" si="23">$E5-G5</f>
        <v>1.25</v>
      </c>
      <c r="K5" s="31">
        <f t="shared" ref="K5:K33" si="24">$E5-H5</f>
        <v>3.1700000000000017</v>
      </c>
      <c r="L5" s="91">
        <v>22981</v>
      </c>
      <c r="M5" s="91">
        <v>22648</v>
      </c>
      <c r="N5" s="91">
        <v>22290</v>
      </c>
      <c r="O5" s="91">
        <v>21381</v>
      </c>
      <c r="P5" s="91">
        <v>328.78</v>
      </c>
      <c r="Q5" s="91">
        <v>328.19</v>
      </c>
      <c r="R5" s="91">
        <v>325.14999999999998</v>
      </c>
      <c r="S5" s="91">
        <v>319.63</v>
      </c>
      <c r="T5" s="95">
        <f t="shared" ref="T5:T33" si="25">P5/$D5*10^9</f>
        <v>27471.662067306486</v>
      </c>
      <c r="U5" s="95">
        <f t="shared" ref="U5:U33" si="26">Q5/$D5*10^9</f>
        <v>27422.363811269897</v>
      </c>
      <c r="V5" s="95">
        <f t="shared" ref="V5:V33" si="27">R5/$D5*10^9</f>
        <v>27168.352458132202</v>
      </c>
      <c r="W5" s="95">
        <f t="shared" ref="W5:W33" si="28">S5/$D5*10^9</f>
        <v>26707.121316908491</v>
      </c>
      <c r="X5" s="19">
        <f t="shared" ref="X5:X33" si="29">7748014*(T5/48061.54)^0.4</f>
        <v>6194771.5907666814</v>
      </c>
      <c r="Y5" s="19">
        <f t="shared" ref="Y5:Y33" si="30">7748014*(U5/48061.54)^0.4</f>
        <v>6190322.5552269872</v>
      </c>
      <c r="Z5" s="19">
        <f t="shared" ref="Z5:Z33" si="31">7748014*(V5/48061.54)^0.4</f>
        <v>6167322.2992509166</v>
      </c>
      <c r="AA5" s="19">
        <f t="shared" ref="AA5:AA33" si="32">7748014*(W5/48061.54)^0.4</f>
        <v>6125226.5381333269</v>
      </c>
      <c r="AB5" s="31">
        <f t="shared" si="2"/>
        <v>142.36204592740913</v>
      </c>
      <c r="AC5" s="31">
        <f t="shared" si="3"/>
        <v>140.1984252307808</v>
      </c>
      <c r="AD5" s="31">
        <f t="shared" si="4"/>
        <v>137.46961405030291</v>
      </c>
      <c r="AE5" s="31">
        <f t="shared" si="5"/>
        <v>130.96346861182866</v>
      </c>
      <c r="AF5" s="31">
        <f t="shared" ref="AF5:AF33" si="33">$AB5-AC5</f>
        <v>2.1636206966283282</v>
      </c>
      <c r="AG5" s="31">
        <f t="shared" ref="AG5:AG33" si="34">$AB5-AD5</f>
        <v>4.892431877106219</v>
      </c>
      <c r="AH5" s="31">
        <f t="shared" ref="AH5:AH33" si="35">$AB5-AE5</f>
        <v>11.398577315580468</v>
      </c>
      <c r="AI5" s="31">
        <f t="shared" si="7"/>
        <v>1.9636206966283254</v>
      </c>
      <c r="AJ5" s="31">
        <f t="shared" si="8"/>
        <v>3.642431877106219</v>
      </c>
      <c r="AK5" s="31">
        <f t="shared" si="9"/>
        <v>8.2285773155804662</v>
      </c>
      <c r="AM5" s="19">
        <f t="shared" si="10"/>
        <v>440579.36963482172</v>
      </c>
      <c r="AN5" s="19">
        <f t="shared" si="11"/>
        <v>440247.13398338464</v>
      </c>
      <c r="AO5" s="19">
        <f t="shared" si="12"/>
        <v>438529.76016944315</v>
      </c>
      <c r="AP5" s="19">
        <f t="shared" si="13"/>
        <v>435387.40104672528</v>
      </c>
      <c r="AQ5" s="31">
        <f t="shared" si="14"/>
        <v>10.124954493577839</v>
      </c>
      <c r="AR5" s="31">
        <f t="shared" si="15"/>
        <v>9.9707170904556968</v>
      </c>
      <c r="AS5" s="31">
        <f t="shared" si="16"/>
        <v>9.7748283541768881</v>
      </c>
      <c r="AT5" s="31">
        <f t="shared" si="17"/>
        <v>9.3090180217800338</v>
      </c>
      <c r="AU5" s="31">
        <f t="shared" ref="AU5:AU32" si="36">$AQ5-AR5</f>
        <v>0.15423740312214207</v>
      </c>
      <c r="AV5" s="31">
        <f t="shared" ref="AV5:AV33" si="37">$AQ5-AS5</f>
        <v>0.35012613940095072</v>
      </c>
      <c r="AW5" s="31">
        <f t="shared" ref="AW5:AW33" si="38">$AQ5-AT5</f>
        <v>0.81593647179780504</v>
      </c>
      <c r="AX5" s="31">
        <f t="shared" si="19"/>
        <v>-4.5762596877860773E-2</v>
      </c>
      <c r="AY5" s="31">
        <f t="shared" si="20"/>
        <v>-0.89987386059904928</v>
      </c>
      <c r="AZ5" s="31">
        <f t="shared" si="21"/>
        <v>-2.3540635282021967</v>
      </c>
    </row>
    <row r="6" spans="1:52" ht="15" x14ac:dyDescent="0.2">
      <c r="A6" s="18" t="s">
        <v>23</v>
      </c>
      <c r="B6" s="96">
        <v>77538493</v>
      </c>
      <c r="C6" s="35">
        <v>219.53</v>
      </c>
      <c r="D6" s="24">
        <v>83514096</v>
      </c>
      <c r="E6" s="91">
        <v>254.41</v>
      </c>
      <c r="F6" s="91">
        <v>258</v>
      </c>
      <c r="G6" s="91">
        <v>260.20999999999998</v>
      </c>
      <c r="H6" s="91">
        <v>260.32</v>
      </c>
      <c r="I6" s="31">
        <f t="shared" si="22"/>
        <v>-3.5900000000000034</v>
      </c>
      <c r="J6" s="31">
        <f t="shared" si="23"/>
        <v>-5.7999999999999829</v>
      </c>
      <c r="K6" s="31">
        <f t="shared" si="24"/>
        <v>-5.9099999999999966</v>
      </c>
      <c r="L6" s="91">
        <v>140377</v>
      </c>
      <c r="M6" s="91">
        <v>138639</v>
      </c>
      <c r="N6" s="91">
        <v>135740</v>
      </c>
      <c r="O6" s="91">
        <v>130949</v>
      </c>
      <c r="P6" s="91">
        <v>720.3</v>
      </c>
      <c r="Q6" s="91">
        <v>729.73</v>
      </c>
      <c r="R6" s="91">
        <v>735.46</v>
      </c>
      <c r="S6" s="91">
        <v>735.85</v>
      </c>
      <c r="T6" s="95">
        <f t="shared" si="25"/>
        <v>8624.8912997872831</v>
      </c>
      <c r="U6" s="95">
        <f t="shared" si="26"/>
        <v>8737.8063698372553</v>
      </c>
      <c r="V6" s="95">
        <f t="shared" si="27"/>
        <v>8806.4175417764218</v>
      </c>
      <c r="W6" s="95">
        <f t="shared" si="28"/>
        <v>8811.0874121178294</v>
      </c>
      <c r="X6" s="19">
        <f t="shared" si="29"/>
        <v>3897380.2131428756</v>
      </c>
      <c r="Y6" s="19">
        <f t="shared" si="30"/>
        <v>3917710.047392657</v>
      </c>
      <c r="Z6" s="19">
        <f t="shared" si="31"/>
        <v>3929986.2688952312</v>
      </c>
      <c r="AA6" s="19">
        <f t="shared" si="32"/>
        <v>3930819.734147693</v>
      </c>
      <c r="AB6" s="31">
        <f t="shared" si="2"/>
        <v>547.10254218035743</v>
      </c>
      <c r="AC6" s="31">
        <f t="shared" si="3"/>
        <v>543.14740326047058</v>
      </c>
      <c r="AD6" s="31">
        <f t="shared" si="4"/>
        <v>533.45633613983864</v>
      </c>
      <c r="AE6" s="31">
        <f t="shared" si="5"/>
        <v>514.73691336690626</v>
      </c>
      <c r="AF6" s="31">
        <f t="shared" si="33"/>
        <v>3.9551389198868492</v>
      </c>
      <c r="AG6" s="31">
        <f t="shared" si="34"/>
        <v>13.646206040518791</v>
      </c>
      <c r="AH6" s="31">
        <f t="shared" si="35"/>
        <v>32.365628813451167</v>
      </c>
      <c r="AI6" s="31">
        <f t="shared" si="7"/>
        <v>7.5451389198868526</v>
      </c>
      <c r="AJ6" s="31">
        <f t="shared" si="8"/>
        <v>19.446206040518774</v>
      </c>
      <c r="AK6" s="31">
        <f t="shared" si="9"/>
        <v>38.275628813451164</v>
      </c>
      <c r="AM6" s="19">
        <f t="shared" si="10"/>
        <v>270837.63264558243</v>
      </c>
      <c r="AN6" s="19">
        <f t="shared" si="11"/>
        <v>272321.22951442283</v>
      </c>
      <c r="AO6" s="19">
        <f t="shared" si="12"/>
        <v>273217.28976121498</v>
      </c>
      <c r="AP6" s="19">
        <f t="shared" si="13"/>
        <v>273278.13074755098</v>
      </c>
      <c r="AQ6" s="31">
        <f t="shared" si="14"/>
        <v>38.019374357888921</v>
      </c>
      <c r="AR6" s="31">
        <f t="shared" si="15"/>
        <v>37.754342938650062</v>
      </c>
      <c r="AS6" s="31">
        <f t="shared" si="16"/>
        <v>37.086514912187326</v>
      </c>
      <c r="AT6" s="31">
        <f t="shared" si="17"/>
        <v>35.785497943261056</v>
      </c>
      <c r="AU6" s="31">
        <f t="shared" si="36"/>
        <v>0.2650314192388592</v>
      </c>
      <c r="AV6" s="31">
        <f t="shared" si="37"/>
        <v>0.93285944570159529</v>
      </c>
      <c r="AW6" s="31">
        <f t="shared" si="38"/>
        <v>2.2338764146278649</v>
      </c>
      <c r="AX6" s="31">
        <f t="shared" si="19"/>
        <v>3.8550314192388626</v>
      </c>
      <c r="AY6" s="31">
        <f t="shared" si="20"/>
        <v>6.7328594457015782</v>
      </c>
      <c r="AZ6" s="31">
        <f t="shared" si="21"/>
        <v>8.1438764146278615</v>
      </c>
    </row>
    <row r="7" spans="1:52" ht="15" x14ac:dyDescent="0.2">
      <c r="A7" s="18" t="s">
        <v>25</v>
      </c>
      <c r="B7" s="96">
        <v>43405441</v>
      </c>
      <c r="C7" s="35">
        <v>194.13</v>
      </c>
      <c r="D7" s="24">
        <v>46750537</v>
      </c>
      <c r="E7" s="91">
        <v>251</v>
      </c>
      <c r="F7" s="91">
        <v>253.55</v>
      </c>
      <c r="G7" s="91">
        <v>253.4</v>
      </c>
      <c r="H7" s="91">
        <v>249.53</v>
      </c>
      <c r="I7" s="31">
        <f t="shared" si="22"/>
        <v>-2.5500000000000114</v>
      </c>
      <c r="J7" s="31">
        <f t="shared" si="23"/>
        <v>-2.4000000000000057</v>
      </c>
      <c r="K7" s="31">
        <f t="shared" si="24"/>
        <v>1.4699999999999989</v>
      </c>
      <c r="L7" s="91">
        <v>69517</v>
      </c>
      <c r="M7" s="91">
        <v>68095</v>
      </c>
      <c r="N7" s="91">
        <v>65639</v>
      </c>
      <c r="O7" s="91">
        <v>64318</v>
      </c>
      <c r="P7" s="91">
        <v>638.89</v>
      </c>
      <c r="Q7" s="91">
        <v>644.91999999999996</v>
      </c>
      <c r="R7" s="91">
        <v>644.51</v>
      </c>
      <c r="S7" s="91">
        <v>635.41999999999996</v>
      </c>
      <c r="T7" s="95">
        <f t="shared" si="25"/>
        <v>13665.939281082481</v>
      </c>
      <c r="U7" s="95">
        <f t="shared" si="26"/>
        <v>13794.921756727626</v>
      </c>
      <c r="V7" s="95">
        <f t="shared" si="27"/>
        <v>13786.151803988903</v>
      </c>
      <c r="W7" s="95">
        <f t="shared" si="28"/>
        <v>13591.715534732788</v>
      </c>
      <c r="X7" s="19">
        <f t="shared" si="29"/>
        <v>4685189.0381980566</v>
      </c>
      <c r="Y7" s="19">
        <f t="shared" si="30"/>
        <v>4702827.1894965786</v>
      </c>
      <c r="Z7" s="19">
        <f t="shared" si="31"/>
        <v>4701631.0553940497</v>
      </c>
      <c r="AA7" s="19">
        <f t="shared" si="32"/>
        <v>4674993.7476638947</v>
      </c>
      <c r="AB7" s="31">
        <f t="shared" si="2"/>
        <v>325.70028636841431</v>
      </c>
      <c r="AC7" s="31">
        <f t="shared" si="3"/>
        <v>320.23901746876953</v>
      </c>
      <c r="AD7" s="31">
        <f t="shared" si="4"/>
        <v>308.61036084501001</v>
      </c>
      <c r="AE7" s="31">
        <f t="shared" si="5"/>
        <v>300.68624786224638</v>
      </c>
      <c r="AF7" s="31">
        <f t="shared" si="33"/>
        <v>5.4612688996447787</v>
      </c>
      <c r="AG7" s="31">
        <f t="shared" si="34"/>
        <v>17.089925523404304</v>
      </c>
      <c r="AH7" s="31">
        <f t="shared" si="35"/>
        <v>25.014038506167935</v>
      </c>
      <c r="AI7" s="31">
        <f t="shared" si="7"/>
        <v>8.0112688996447901</v>
      </c>
      <c r="AJ7" s="31">
        <f t="shared" si="8"/>
        <v>19.48992552340431</v>
      </c>
      <c r="AK7" s="31">
        <f t="shared" si="9"/>
        <v>23.544038506167936</v>
      </c>
      <c r="AM7" s="19">
        <f t="shared" si="10"/>
        <v>328595.08924295026</v>
      </c>
      <c r="AN7" s="19">
        <f t="shared" si="11"/>
        <v>329894.11312853894</v>
      </c>
      <c r="AO7" s="19">
        <f t="shared" si="12"/>
        <v>329806.01190188579</v>
      </c>
      <c r="AP7" s="19">
        <f t="shared" si="13"/>
        <v>327844.33255044336</v>
      </c>
      <c r="AQ7" s="31">
        <f t="shared" si="14"/>
        <v>22.842944818902172</v>
      </c>
      <c r="AR7" s="31">
        <f t="shared" si="15"/>
        <v>22.464139633487857</v>
      </c>
      <c r="AS7" s="31">
        <f t="shared" si="16"/>
        <v>21.648136815227883</v>
      </c>
      <c r="AT7" s="31">
        <f t="shared" si="17"/>
        <v>21.086291780979415</v>
      </c>
      <c r="AU7" s="31">
        <f t="shared" si="36"/>
        <v>0.37880518541431485</v>
      </c>
      <c r="AV7" s="31">
        <f t="shared" si="37"/>
        <v>1.1948080036742894</v>
      </c>
      <c r="AW7" s="31">
        <f t="shared" si="38"/>
        <v>1.7566530379227565</v>
      </c>
      <c r="AX7" s="31">
        <f t="shared" si="19"/>
        <v>2.9288051854143262</v>
      </c>
      <c r="AY7" s="31">
        <f t="shared" si="20"/>
        <v>3.5948080036742951</v>
      </c>
      <c r="AZ7" s="31">
        <f t="shared" si="21"/>
        <v>0.28665303792275765</v>
      </c>
    </row>
    <row r="8" spans="1:52" ht="15" x14ac:dyDescent="0.2">
      <c r="A8" s="18" t="s">
        <v>27</v>
      </c>
      <c r="B8" s="96">
        <v>18586637</v>
      </c>
      <c r="C8" s="35">
        <v>194.16</v>
      </c>
      <c r="D8" s="24">
        <v>20019040</v>
      </c>
      <c r="E8" s="91">
        <v>253.01</v>
      </c>
      <c r="F8" s="91">
        <v>252.66</v>
      </c>
      <c r="G8" s="91">
        <v>250.15</v>
      </c>
      <c r="H8" s="91">
        <v>246.01</v>
      </c>
      <c r="I8" s="31">
        <f t="shared" si="22"/>
        <v>0.34999999999999432</v>
      </c>
      <c r="J8" s="31">
        <f t="shared" si="23"/>
        <v>2.8599999999999852</v>
      </c>
      <c r="K8" s="31">
        <f t="shared" si="24"/>
        <v>7</v>
      </c>
      <c r="L8" s="91">
        <v>32785</v>
      </c>
      <c r="M8" s="91">
        <v>32631</v>
      </c>
      <c r="N8" s="91">
        <v>32227</v>
      </c>
      <c r="O8" s="91">
        <v>31737</v>
      </c>
      <c r="P8" s="91">
        <v>622.86</v>
      </c>
      <c r="Q8" s="91">
        <v>622.04</v>
      </c>
      <c r="R8" s="91">
        <v>616.5</v>
      </c>
      <c r="S8" s="91">
        <v>607.39</v>
      </c>
      <c r="T8" s="95">
        <f t="shared" si="25"/>
        <v>31113.3800621808</v>
      </c>
      <c r="U8" s="95">
        <f t="shared" si="26"/>
        <v>31072.419057057679</v>
      </c>
      <c r="V8" s="95">
        <f t="shared" si="27"/>
        <v>30795.682510250241</v>
      </c>
      <c r="W8" s="95">
        <f t="shared" si="28"/>
        <v>30340.6157338214</v>
      </c>
      <c r="X8" s="19">
        <f t="shared" si="29"/>
        <v>6511037.5716656744</v>
      </c>
      <c r="Y8" s="19">
        <f t="shared" si="30"/>
        <v>6507607.4840305094</v>
      </c>
      <c r="Z8" s="19">
        <f t="shared" si="31"/>
        <v>6484362.0774727184</v>
      </c>
      <c r="AA8" s="19">
        <f t="shared" si="32"/>
        <v>6445863.1342224507</v>
      </c>
      <c r="AB8" s="31">
        <f t="shared" si="2"/>
        <v>213.46436678705913</v>
      </c>
      <c r="AC8" s="31">
        <f t="shared" si="3"/>
        <v>212.34973981139953</v>
      </c>
      <c r="AD8" s="31">
        <f t="shared" si="4"/>
        <v>208.97153667071328</v>
      </c>
      <c r="AE8" s="31">
        <f t="shared" si="5"/>
        <v>204.5723582908179</v>
      </c>
      <c r="AF8" s="31">
        <f t="shared" si="33"/>
        <v>1.1146269756596041</v>
      </c>
      <c r="AG8" s="31">
        <f t="shared" si="34"/>
        <v>4.492830116345857</v>
      </c>
      <c r="AH8" s="31">
        <f t="shared" si="35"/>
        <v>8.8920084962412318</v>
      </c>
      <c r="AI8" s="31">
        <f t="shared" si="7"/>
        <v>0.7646269756596098</v>
      </c>
      <c r="AJ8" s="31">
        <f t="shared" si="8"/>
        <v>1.6328301163458718</v>
      </c>
      <c r="AK8" s="31">
        <f t="shared" si="9"/>
        <v>1.8920084962412318</v>
      </c>
      <c r="AM8" s="19">
        <f t="shared" si="10"/>
        <v>464226.90365832794</v>
      </c>
      <c r="AN8" s="19">
        <f t="shared" si="11"/>
        <v>463970.11910317052</v>
      </c>
      <c r="AO8" s="19">
        <f t="shared" si="12"/>
        <v>462230.09093589074</v>
      </c>
      <c r="AP8" s="19">
        <f t="shared" si="13"/>
        <v>459348.95017686824</v>
      </c>
      <c r="AQ8" s="31">
        <f t="shared" si="14"/>
        <v>15.219679036438283</v>
      </c>
      <c r="AR8" s="31">
        <f t="shared" si="15"/>
        <v>15.139808956455557</v>
      </c>
      <c r="AS8" s="31">
        <f t="shared" si="16"/>
        <v>14.89628914059095</v>
      </c>
      <c r="AT8" s="31">
        <f t="shared" si="17"/>
        <v>14.578357631763268</v>
      </c>
      <c r="AU8" s="31">
        <f t="shared" si="36"/>
        <v>7.9870079982725883E-2</v>
      </c>
      <c r="AV8" s="31">
        <f t="shared" si="37"/>
        <v>0.32338989584733291</v>
      </c>
      <c r="AW8" s="31">
        <f t="shared" si="38"/>
        <v>0.64132140467501486</v>
      </c>
      <c r="AX8" s="31">
        <f t="shared" si="19"/>
        <v>-0.27012992001726843</v>
      </c>
      <c r="AY8" s="31">
        <f t="shared" si="20"/>
        <v>-2.5366101041526523</v>
      </c>
      <c r="AZ8" s="31">
        <f t="shared" si="21"/>
        <v>-6.3586785953249851</v>
      </c>
    </row>
    <row r="9" spans="1:52" ht="15" x14ac:dyDescent="0.2">
      <c r="A9" s="18" t="s">
        <v>29</v>
      </c>
      <c r="B9" s="96">
        <v>69341680</v>
      </c>
      <c r="C9" s="35">
        <v>440.95</v>
      </c>
      <c r="D9" s="24">
        <v>74685585</v>
      </c>
      <c r="E9" s="91">
        <v>493.92</v>
      </c>
      <c r="F9" s="91">
        <v>494.98</v>
      </c>
      <c r="G9" s="91">
        <v>491.66</v>
      </c>
      <c r="H9" s="91">
        <v>484.28</v>
      </c>
      <c r="I9" s="31">
        <f t="shared" si="22"/>
        <v>-1.0600000000000023</v>
      </c>
      <c r="J9" s="31">
        <f t="shared" si="23"/>
        <v>2.2599999999999909</v>
      </c>
      <c r="K9" s="31">
        <f t="shared" si="24"/>
        <v>9.6400000000000432</v>
      </c>
      <c r="L9" s="91">
        <v>135234</v>
      </c>
      <c r="M9" s="91">
        <v>134619</v>
      </c>
      <c r="N9" s="91">
        <v>133038</v>
      </c>
      <c r="O9" s="91">
        <v>129322</v>
      </c>
      <c r="P9" s="91">
        <v>1443.7</v>
      </c>
      <c r="Q9" s="91">
        <v>1446.4</v>
      </c>
      <c r="R9" s="91">
        <v>1437.6</v>
      </c>
      <c r="S9" s="91">
        <v>1418.2</v>
      </c>
      <c r="T9" s="95">
        <f t="shared" si="25"/>
        <v>19330.370110912303</v>
      </c>
      <c r="U9" s="95">
        <f t="shared" si="26"/>
        <v>19366.521665459273</v>
      </c>
      <c r="V9" s="95">
        <f t="shared" si="27"/>
        <v>19248.694376565436</v>
      </c>
      <c r="W9" s="95">
        <f t="shared" si="28"/>
        <v>18988.938762413123</v>
      </c>
      <c r="X9" s="19">
        <f t="shared" si="29"/>
        <v>5382293.6872248873</v>
      </c>
      <c r="Y9" s="19">
        <f t="shared" si="30"/>
        <v>5386317.8051633341</v>
      </c>
      <c r="Z9" s="19">
        <f t="shared" si="31"/>
        <v>5373185.5061375005</v>
      </c>
      <c r="AA9" s="19">
        <f t="shared" si="32"/>
        <v>5344063.3946077907</v>
      </c>
      <c r="AB9" s="31">
        <f t="shared" si="2"/>
        <v>727.86910449817037</v>
      </c>
      <c r="AC9" s="31">
        <f t="shared" si="3"/>
        <v>725.10071661328288</v>
      </c>
      <c r="AD9" s="31">
        <f t="shared" si="4"/>
        <v>714.8378533655208</v>
      </c>
      <c r="AE9" s="31">
        <f t="shared" si="5"/>
        <v>691.10496631746878</v>
      </c>
      <c r="AF9" s="31">
        <f t="shared" si="33"/>
        <v>2.7683878848874883</v>
      </c>
      <c r="AG9" s="31">
        <f t="shared" si="34"/>
        <v>13.031251132649572</v>
      </c>
      <c r="AH9" s="31">
        <f t="shared" si="35"/>
        <v>36.764138180701593</v>
      </c>
      <c r="AI9" s="31">
        <f t="shared" si="7"/>
        <v>3.8283878848874906</v>
      </c>
      <c r="AJ9" s="31">
        <f t="shared" si="8"/>
        <v>10.771251132649581</v>
      </c>
      <c r="AK9" s="31">
        <f t="shared" si="9"/>
        <v>27.12413818070155</v>
      </c>
      <c r="AM9" s="19">
        <f t="shared" si="10"/>
        <v>380113.55363328918</v>
      </c>
      <c r="AN9" s="19">
        <f t="shared" si="11"/>
        <v>380411.96411866171</v>
      </c>
      <c r="AO9" s="19">
        <f t="shared" si="12"/>
        <v>379438.17310422094</v>
      </c>
      <c r="AP9" s="19">
        <f t="shared" si="13"/>
        <v>377279.1246212899</v>
      </c>
      <c r="AQ9" s="31">
        <f t="shared" si="14"/>
        <v>51.404276312044225</v>
      </c>
      <c r="AR9" s="31">
        <f t="shared" si="15"/>
        <v>51.210678197690115</v>
      </c>
      <c r="AS9" s="31">
        <f t="shared" si="16"/>
        <v>50.479695673439345</v>
      </c>
      <c r="AT9" s="31">
        <f t="shared" si="17"/>
        <v>48.790490954274453</v>
      </c>
      <c r="AU9" s="31">
        <f t="shared" si="36"/>
        <v>0.1935981143541099</v>
      </c>
      <c r="AV9" s="31">
        <f t="shared" si="37"/>
        <v>0.92458063860487982</v>
      </c>
      <c r="AW9" s="31">
        <f t="shared" si="38"/>
        <v>2.6137853577697712</v>
      </c>
      <c r="AX9" s="31">
        <f t="shared" si="19"/>
        <v>1.2535981143541122</v>
      </c>
      <c r="AY9" s="31">
        <f t="shared" si="20"/>
        <v>-1.3354193613951111</v>
      </c>
      <c r="AZ9" s="31">
        <f t="shared" si="21"/>
        <v>-7.026214642230272</v>
      </c>
    </row>
    <row r="10" spans="1:52" ht="15" x14ac:dyDescent="0.2">
      <c r="A10" s="18" t="s">
        <v>31</v>
      </c>
      <c r="B10" s="96">
        <v>47191161</v>
      </c>
      <c r="C10" s="35">
        <v>298.70999999999998</v>
      </c>
      <c r="D10" s="24">
        <v>50828008</v>
      </c>
      <c r="E10" s="91">
        <v>359.96</v>
      </c>
      <c r="F10" s="91">
        <v>357.64</v>
      </c>
      <c r="G10" s="91">
        <v>351.69</v>
      </c>
      <c r="H10" s="91">
        <v>342.78</v>
      </c>
      <c r="I10" s="31">
        <f t="shared" si="22"/>
        <v>2.3199999999999932</v>
      </c>
      <c r="J10" s="31">
        <f t="shared" si="23"/>
        <v>8.2699999999999818</v>
      </c>
      <c r="K10" s="31">
        <f t="shared" si="24"/>
        <v>17.180000000000007</v>
      </c>
      <c r="L10" s="91">
        <v>73249</v>
      </c>
      <c r="M10" s="91">
        <v>71942</v>
      </c>
      <c r="N10" s="91">
        <v>69967</v>
      </c>
      <c r="O10" s="91">
        <v>68906</v>
      </c>
      <c r="P10" s="91">
        <v>970.57</v>
      </c>
      <c r="Q10" s="91">
        <v>964.76</v>
      </c>
      <c r="R10" s="91">
        <v>950.17</v>
      </c>
      <c r="S10" s="91">
        <v>928.38</v>
      </c>
      <c r="T10" s="95">
        <f t="shared" si="25"/>
        <v>19095.180751525815</v>
      </c>
      <c r="U10" s="95">
        <f t="shared" si="26"/>
        <v>18980.873694676367</v>
      </c>
      <c r="V10" s="95">
        <f t="shared" si="27"/>
        <v>18693.827230057883</v>
      </c>
      <c r="W10" s="95">
        <f t="shared" si="28"/>
        <v>18265.126581391894</v>
      </c>
      <c r="X10" s="19">
        <f t="shared" si="29"/>
        <v>5356003.2672625817</v>
      </c>
      <c r="Y10" s="19">
        <f t="shared" si="30"/>
        <v>5343155.3770135827</v>
      </c>
      <c r="Z10" s="19">
        <f t="shared" si="31"/>
        <v>5310685.8725535758</v>
      </c>
      <c r="AA10" s="19">
        <f t="shared" si="32"/>
        <v>5261631.1299479408</v>
      </c>
      <c r="AB10" s="31">
        <f t="shared" si="2"/>
        <v>392.32188332371686</v>
      </c>
      <c r="AC10" s="31">
        <f t="shared" si="3"/>
        <v>384.39728413311116</v>
      </c>
      <c r="AD10" s="31">
        <f t="shared" si="4"/>
        <v>371.57275844495604</v>
      </c>
      <c r="AE10" s="31">
        <f t="shared" si="5"/>
        <v>362.5579546401928</v>
      </c>
      <c r="AF10" s="31">
        <f t="shared" si="33"/>
        <v>7.9245991906057043</v>
      </c>
      <c r="AG10" s="31">
        <f t="shared" si="34"/>
        <v>20.749124878760824</v>
      </c>
      <c r="AH10" s="31">
        <f t="shared" si="35"/>
        <v>29.763928683524057</v>
      </c>
      <c r="AI10" s="31">
        <f t="shared" si="7"/>
        <v>5.6045991906057111</v>
      </c>
      <c r="AJ10" s="31">
        <f t="shared" si="8"/>
        <v>12.479124878760842</v>
      </c>
      <c r="AK10" s="31">
        <f t="shared" si="9"/>
        <v>12.58392868352405</v>
      </c>
      <c r="AM10" s="19">
        <f t="shared" si="10"/>
        <v>378164.24921555264</v>
      </c>
      <c r="AN10" s="19">
        <f t="shared" si="11"/>
        <v>377211.81565942976</v>
      </c>
      <c r="AO10" s="19">
        <f t="shared" si="12"/>
        <v>374805.31306998676</v>
      </c>
      <c r="AP10" s="19">
        <f t="shared" si="13"/>
        <v>371170.97913147858</v>
      </c>
      <c r="AQ10" s="31">
        <f t="shared" si="14"/>
        <v>27.700153090790018</v>
      </c>
      <c r="AR10" s="31">
        <f t="shared" si="15"/>
        <v>27.137372442170697</v>
      </c>
      <c r="AS10" s="31">
        <f t="shared" si="16"/>
        <v>26.224003339567766</v>
      </c>
      <c r="AT10" s="31">
        <f t="shared" si="17"/>
        <v>25.575907488033664</v>
      </c>
      <c r="AU10" s="31">
        <f t="shared" si="36"/>
        <v>0.56278064861932009</v>
      </c>
      <c r="AV10" s="31">
        <f t="shared" si="37"/>
        <v>1.4761497512222519</v>
      </c>
      <c r="AW10" s="31">
        <f t="shared" si="38"/>
        <v>2.1242456027563534</v>
      </c>
      <c r="AX10" s="31">
        <f t="shared" si="19"/>
        <v>-1.7572193513806731</v>
      </c>
      <c r="AY10" s="31">
        <f t="shared" si="20"/>
        <v>-6.7938502487777299</v>
      </c>
      <c r="AZ10" s="31">
        <f t="shared" si="21"/>
        <v>-15.055754397243653</v>
      </c>
    </row>
    <row r="11" spans="1:52" ht="15" x14ac:dyDescent="0.2">
      <c r="A11" s="18" t="s">
        <v>33</v>
      </c>
      <c r="B11" s="96">
        <v>37806362</v>
      </c>
      <c r="C11" s="35">
        <v>158.71</v>
      </c>
      <c r="D11" s="24">
        <v>40719958</v>
      </c>
      <c r="E11" s="91">
        <v>201.99</v>
      </c>
      <c r="F11" s="91">
        <v>202.4</v>
      </c>
      <c r="G11" s="91">
        <v>200.71</v>
      </c>
      <c r="H11" s="91">
        <v>197.27</v>
      </c>
      <c r="I11" s="31">
        <f t="shared" si="22"/>
        <v>-0.40999999999999659</v>
      </c>
      <c r="J11" s="31">
        <f t="shared" si="23"/>
        <v>1.2800000000000011</v>
      </c>
      <c r="K11" s="31">
        <f t="shared" si="24"/>
        <v>4.7199999999999989</v>
      </c>
      <c r="L11" s="91">
        <v>51528</v>
      </c>
      <c r="M11" s="91">
        <v>49326</v>
      </c>
      <c r="N11" s="91">
        <v>46743</v>
      </c>
      <c r="O11" s="91">
        <v>46156</v>
      </c>
      <c r="P11" s="91">
        <v>521.44000000000005</v>
      </c>
      <c r="Q11" s="91">
        <v>522.37</v>
      </c>
      <c r="R11" s="91">
        <v>518.36</v>
      </c>
      <c r="S11" s="91">
        <v>510.19</v>
      </c>
      <c r="T11" s="95">
        <f t="shared" si="25"/>
        <v>12805.514190363361</v>
      </c>
      <c r="U11" s="95">
        <f t="shared" si="26"/>
        <v>12828.353113723742</v>
      </c>
      <c r="V11" s="95">
        <f t="shared" si="27"/>
        <v>12729.875605470908</v>
      </c>
      <c r="W11" s="95">
        <f t="shared" si="28"/>
        <v>12529.236891649052</v>
      </c>
      <c r="X11" s="19">
        <f t="shared" si="29"/>
        <v>4564888.0625377139</v>
      </c>
      <c r="Y11" s="19">
        <f t="shared" si="30"/>
        <v>4568142.9540345622</v>
      </c>
      <c r="Z11" s="19">
        <f t="shared" si="31"/>
        <v>4554083.4842090085</v>
      </c>
      <c r="AA11" s="19">
        <f t="shared" si="32"/>
        <v>4525235.3599681081</v>
      </c>
      <c r="AB11" s="31">
        <f t="shared" si="2"/>
        <v>235.21955208644331</v>
      </c>
      <c r="AC11" s="31">
        <f t="shared" si="3"/>
        <v>225.32821935070879</v>
      </c>
      <c r="AD11" s="31">
        <f t="shared" si="4"/>
        <v>212.87152430238169</v>
      </c>
      <c r="AE11" s="31">
        <f t="shared" si="5"/>
        <v>208.866763274688</v>
      </c>
      <c r="AF11" s="31">
        <f t="shared" si="33"/>
        <v>9.8913327357345224</v>
      </c>
      <c r="AG11" s="31">
        <f t="shared" si="34"/>
        <v>22.348027784061628</v>
      </c>
      <c r="AH11" s="31">
        <f t="shared" si="35"/>
        <v>26.352788811755318</v>
      </c>
      <c r="AI11" s="31">
        <f t="shared" si="7"/>
        <v>10.301332735734519</v>
      </c>
      <c r="AJ11" s="31">
        <f t="shared" si="8"/>
        <v>21.068027784061627</v>
      </c>
      <c r="AK11" s="31">
        <f t="shared" si="9"/>
        <v>21.632788811755319</v>
      </c>
      <c r="AM11" s="19">
        <f t="shared" si="10"/>
        <v>319741.66594273032</v>
      </c>
      <c r="AN11" s="19">
        <f t="shared" si="11"/>
        <v>319981.05409661162</v>
      </c>
      <c r="AO11" s="19">
        <f t="shared" si="12"/>
        <v>318947.08068326092</v>
      </c>
      <c r="AP11" s="19">
        <f t="shared" si="13"/>
        <v>316826.00774990371</v>
      </c>
      <c r="AQ11" s="31">
        <f t="shared" si="14"/>
        <v>16.475648562697007</v>
      </c>
      <c r="AR11" s="31">
        <f t="shared" si="15"/>
        <v>15.783385474369465</v>
      </c>
      <c r="AS11" s="31">
        <f t="shared" si="16"/>
        <v>14.908543392377664</v>
      </c>
      <c r="AT11" s="31">
        <f t="shared" si="17"/>
        <v>14.623421213704555</v>
      </c>
      <c r="AU11" s="31">
        <f t="shared" si="36"/>
        <v>0.69226308832754135</v>
      </c>
      <c r="AV11" s="31">
        <f t="shared" si="37"/>
        <v>1.5671051703193424</v>
      </c>
      <c r="AW11" s="31">
        <f t="shared" si="38"/>
        <v>1.8522273489924519</v>
      </c>
      <c r="AX11" s="31">
        <f t="shared" si="19"/>
        <v>1.1022630883275379</v>
      </c>
      <c r="AY11" s="31">
        <f t="shared" si="20"/>
        <v>0.28710517031934124</v>
      </c>
      <c r="AZ11" s="31">
        <f t="shared" si="21"/>
        <v>-2.867772651007547</v>
      </c>
    </row>
    <row r="12" spans="1:52" ht="15" x14ac:dyDescent="0.2">
      <c r="A12" s="18" t="s">
        <v>35</v>
      </c>
      <c r="B12" s="96">
        <v>93262925</v>
      </c>
      <c r="C12" s="35">
        <v>431.95</v>
      </c>
      <c r="D12" s="24">
        <v>100450351</v>
      </c>
      <c r="E12" s="91">
        <v>493.61</v>
      </c>
      <c r="F12" s="91">
        <v>495.51</v>
      </c>
      <c r="G12" s="91">
        <v>492.36</v>
      </c>
      <c r="H12" s="91">
        <v>485.66</v>
      </c>
      <c r="I12" s="31">
        <f t="shared" si="22"/>
        <v>-1.8999999999999773</v>
      </c>
      <c r="J12" s="31">
        <f t="shared" si="23"/>
        <v>1.25</v>
      </c>
      <c r="K12" s="31">
        <f t="shared" si="24"/>
        <v>7.9499999999999886</v>
      </c>
      <c r="L12" s="91">
        <v>176292</v>
      </c>
      <c r="M12" s="91">
        <v>174528</v>
      </c>
      <c r="N12" s="91">
        <v>171600</v>
      </c>
      <c r="O12" s="91">
        <v>166132</v>
      </c>
      <c r="P12" s="91">
        <v>1422.4</v>
      </c>
      <c r="Q12" s="91">
        <v>1427.5</v>
      </c>
      <c r="R12" s="91">
        <v>1419.3</v>
      </c>
      <c r="S12" s="91">
        <v>1401.6</v>
      </c>
      <c r="T12" s="95">
        <f t="shared" si="25"/>
        <v>14160.229265898732</v>
      </c>
      <c r="U12" s="95">
        <f t="shared" si="26"/>
        <v>14211.000616613077</v>
      </c>
      <c r="V12" s="95">
        <f t="shared" si="27"/>
        <v>14129.368248797855</v>
      </c>
      <c r="W12" s="95">
        <f t="shared" si="28"/>
        <v>13953.16179631866</v>
      </c>
      <c r="X12" s="19">
        <f t="shared" si="29"/>
        <v>4752251.7337106941</v>
      </c>
      <c r="Y12" s="19">
        <f t="shared" si="30"/>
        <v>4759060.0755786179</v>
      </c>
      <c r="Z12" s="19">
        <f t="shared" si="31"/>
        <v>4748106.1702359002</v>
      </c>
      <c r="AA12" s="19">
        <f t="shared" si="32"/>
        <v>4724331.6305672694</v>
      </c>
      <c r="AB12" s="31">
        <f t="shared" si="2"/>
        <v>837.78396263932564</v>
      </c>
      <c r="AC12" s="31">
        <f t="shared" si="3"/>
        <v>830.58923687058495</v>
      </c>
      <c r="AD12" s="31">
        <f t="shared" si="4"/>
        <v>814.77501881248043</v>
      </c>
      <c r="AE12" s="31">
        <f t="shared" si="5"/>
        <v>784.86266244940157</v>
      </c>
      <c r="AF12" s="31">
        <f t="shared" si="33"/>
        <v>7.1947257687406818</v>
      </c>
      <c r="AG12" s="31">
        <f t="shared" si="34"/>
        <v>23.008943826845211</v>
      </c>
      <c r="AH12" s="31">
        <f t="shared" si="35"/>
        <v>52.921300189924068</v>
      </c>
      <c r="AI12" s="31">
        <f t="shared" si="7"/>
        <v>9.0947257687406591</v>
      </c>
      <c r="AJ12" s="31">
        <f t="shared" si="8"/>
        <v>21.758943826845211</v>
      </c>
      <c r="AK12" s="31">
        <f t="shared" si="9"/>
        <v>44.971300189924079</v>
      </c>
      <c r="AM12" s="19">
        <f t="shared" si="10"/>
        <v>333535.45311766182</v>
      </c>
      <c r="AN12" s="19">
        <f t="shared" si="11"/>
        <v>334037.20471956366</v>
      </c>
      <c r="AO12" s="19">
        <f t="shared" si="12"/>
        <v>333229.95681356336</v>
      </c>
      <c r="AP12" s="19">
        <f t="shared" si="13"/>
        <v>331478.21306311636</v>
      </c>
      <c r="AQ12" s="31">
        <f t="shared" si="14"/>
        <v>58.799632101018837</v>
      </c>
      <c r="AR12" s="31">
        <f t="shared" si="15"/>
        <v>58.298845265296002</v>
      </c>
      <c r="AS12" s="31">
        <f t="shared" si="16"/>
        <v>57.182260589207473</v>
      </c>
      <c r="AT12" s="31">
        <f t="shared" si="17"/>
        <v>55.069138492601645</v>
      </c>
      <c r="AU12" s="31">
        <f t="shared" si="36"/>
        <v>0.50078683572283467</v>
      </c>
      <c r="AV12" s="31">
        <f t="shared" si="37"/>
        <v>1.6173715118113634</v>
      </c>
      <c r="AW12" s="31">
        <f t="shared" si="38"/>
        <v>3.7304936084171914</v>
      </c>
      <c r="AX12" s="31">
        <f t="shared" si="19"/>
        <v>2.4007868357228119</v>
      </c>
      <c r="AY12" s="31">
        <f t="shared" si="20"/>
        <v>0.3673715118113634</v>
      </c>
      <c r="AZ12" s="31">
        <f t="shared" si="21"/>
        <v>-4.2195063915827973</v>
      </c>
    </row>
    <row r="13" spans="1:52" ht="15" x14ac:dyDescent="0.2">
      <c r="A13" s="18" t="s">
        <v>37</v>
      </c>
      <c r="B13" s="96">
        <v>113231182</v>
      </c>
      <c r="C13" s="35">
        <v>513.42999999999995</v>
      </c>
      <c r="D13" s="24">
        <v>121957488</v>
      </c>
      <c r="E13" s="91">
        <v>845.16</v>
      </c>
      <c r="F13" s="91">
        <v>841.45</v>
      </c>
      <c r="G13" s="91">
        <v>829.99</v>
      </c>
      <c r="H13" s="91">
        <v>812.58</v>
      </c>
      <c r="I13" s="31">
        <f t="shared" si="22"/>
        <v>3.7099999999999227</v>
      </c>
      <c r="J13" s="31">
        <f t="shared" si="23"/>
        <v>15.169999999999959</v>
      </c>
      <c r="K13" s="31">
        <f t="shared" si="24"/>
        <v>32.579999999999927</v>
      </c>
      <c r="L13" s="91">
        <v>170915</v>
      </c>
      <c r="M13" s="91">
        <v>166464</v>
      </c>
      <c r="N13" s="91">
        <v>160532</v>
      </c>
      <c r="O13" s="91">
        <v>158148</v>
      </c>
      <c r="P13" s="91">
        <v>1677.4</v>
      </c>
      <c r="Q13" s="91">
        <v>1670.5</v>
      </c>
      <c r="R13" s="91">
        <v>1650.1</v>
      </c>
      <c r="S13" s="91">
        <v>1619.2</v>
      </c>
      <c r="T13" s="95">
        <f t="shared" si="25"/>
        <v>13753.973023780221</v>
      </c>
      <c r="U13" s="95">
        <f t="shared" si="26"/>
        <v>13697.395931933264</v>
      </c>
      <c r="V13" s="95">
        <f t="shared" si="27"/>
        <v>13530.124529950961</v>
      </c>
      <c r="W13" s="95">
        <f t="shared" si="28"/>
        <v>13276.757553418942</v>
      </c>
      <c r="X13" s="19">
        <f t="shared" si="29"/>
        <v>4697238.2755077593</v>
      </c>
      <c r="Y13" s="19">
        <f t="shared" si="30"/>
        <v>4689499.8639428895</v>
      </c>
      <c r="Z13" s="19">
        <f t="shared" si="31"/>
        <v>4666508.286119299</v>
      </c>
      <c r="AA13" s="19">
        <f t="shared" si="32"/>
        <v>4631355.6622941028</v>
      </c>
      <c r="AB13" s="31">
        <f t="shared" si="2"/>
        <v>802.82847985840874</v>
      </c>
      <c r="AC13" s="31">
        <f t="shared" si="3"/>
        <v>780.63290535138913</v>
      </c>
      <c r="AD13" s="31">
        <f t="shared" si="4"/>
        <v>749.1239081873033</v>
      </c>
      <c r="AE13" s="31">
        <f t="shared" si="5"/>
        <v>732.43963528048778</v>
      </c>
      <c r="AF13" s="31">
        <f t="shared" si="33"/>
        <v>22.195574507019614</v>
      </c>
      <c r="AG13" s="46">
        <f t="shared" si="34"/>
        <v>53.704571671105441</v>
      </c>
      <c r="AH13" s="31">
        <f t="shared" si="35"/>
        <v>70.388844577920963</v>
      </c>
      <c r="AI13" s="31">
        <f t="shared" si="7"/>
        <v>18.485574507019692</v>
      </c>
      <c r="AJ13" s="31">
        <f t="shared" si="8"/>
        <v>38.534571671105482</v>
      </c>
      <c r="AK13" s="31">
        <f t="shared" si="9"/>
        <v>37.808844577921036</v>
      </c>
      <c r="AM13" s="19">
        <f t="shared" si="10"/>
        <v>329482.47142924747</v>
      </c>
      <c r="AN13" s="19">
        <f t="shared" si="11"/>
        <v>328912.55267275259</v>
      </c>
      <c r="AO13" s="19">
        <f t="shared" si="12"/>
        <v>327219.54596555856</v>
      </c>
      <c r="AP13" s="19">
        <f t="shared" si="13"/>
        <v>324631.85594765149</v>
      </c>
      <c r="AQ13" s="31">
        <f t="shared" si="14"/>
        <v>56.313496604329835</v>
      </c>
      <c r="AR13" s="31">
        <f t="shared" si="15"/>
        <v>54.752099168117091</v>
      </c>
      <c r="AS13" s="31">
        <f t="shared" si="16"/>
        <v>52.529208152943049</v>
      </c>
      <c r="AT13" s="31">
        <f t="shared" si="17"/>
        <v>51.339878754409185</v>
      </c>
      <c r="AU13" s="31">
        <f t="shared" si="36"/>
        <v>1.5613974362127436</v>
      </c>
      <c r="AV13" s="31">
        <f t="shared" si="37"/>
        <v>3.7842884513867858</v>
      </c>
      <c r="AW13" s="31">
        <f t="shared" si="38"/>
        <v>4.9736178499206503</v>
      </c>
      <c r="AX13" s="31">
        <f t="shared" si="19"/>
        <v>-2.1486025637871791</v>
      </c>
      <c r="AY13" s="31">
        <f t="shared" si="20"/>
        <v>-11.385711548613173</v>
      </c>
      <c r="AZ13" s="31">
        <f t="shared" si="21"/>
        <v>-27.606382150079277</v>
      </c>
    </row>
    <row r="14" spans="1:52" ht="15" x14ac:dyDescent="0.2">
      <c r="A14" s="18" t="s">
        <v>39</v>
      </c>
      <c r="B14" s="96">
        <v>7976508</v>
      </c>
      <c r="C14" s="35">
        <v>21.282</v>
      </c>
      <c r="D14" s="24">
        <v>8591228</v>
      </c>
      <c r="E14" s="91">
        <v>31.356999999999999</v>
      </c>
      <c r="F14" s="91">
        <v>30.786999999999999</v>
      </c>
      <c r="G14" s="91">
        <v>29.721</v>
      </c>
      <c r="H14" s="91">
        <v>28.343</v>
      </c>
      <c r="I14" s="31">
        <f t="shared" si="22"/>
        <v>0.57000000000000028</v>
      </c>
      <c r="J14" s="31">
        <f t="shared" si="23"/>
        <v>1.6359999999999992</v>
      </c>
      <c r="K14" s="31">
        <f t="shared" si="24"/>
        <v>3.0139999999999993</v>
      </c>
      <c r="L14" s="91">
        <v>6480</v>
      </c>
      <c r="M14" s="91">
        <v>6088</v>
      </c>
      <c r="N14" s="91">
        <v>4958</v>
      </c>
      <c r="O14" s="91">
        <v>4817</v>
      </c>
      <c r="P14" s="91">
        <v>69.975999999999999</v>
      </c>
      <c r="Q14" s="91">
        <v>68.793999999999997</v>
      </c>
      <c r="R14" s="91">
        <v>66.664000000000001</v>
      </c>
      <c r="S14" s="91">
        <v>63.89</v>
      </c>
      <c r="T14" s="95">
        <f t="shared" si="25"/>
        <v>8145.0521392285245</v>
      </c>
      <c r="U14" s="95">
        <f t="shared" si="26"/>
        <v>8007.4699449252184</v>
      </c>
      <c r="V14" s="95">
        <f t="shared" si="27"/>
        <v>7759.5426404700229</v>
      </c>
      <c r="W14" s="95">
        <f t="shared" si="28"/>
        <v>7436.6551557006751</v>
      </c>
      <c r="X14" s="19">
        <f t="shared" si="29"/>
        <v>3809156.9839317496</v>
      </c>
      <c r="Y14" s="19">
        <f t="shared" si="30"/>
        <v>3783288.4164421433</v>
      </c>
      <c r="Z14" s="19">
        <f t="shared" si="31"/>
        <v>3735990.5875877868</v>
      </c>
      <c r="AA14" s="19">
        <f t="shared" si="32"/>
        <v>3673012.2867834847</v>
      </c>
      <c r="AB14" s="31">
        <f t="shared" si="2"/>
        <v>24.683337255877738</v>
      </c>
      <c r="AC14" s="31">
        <f t="shared" si="3"/>
        <v>23.032659879299768</v>
      </c>
      <c r="AD14" s="31">
        <f t="shared" si="4"/>
        <v>18.523041333260245</v>
      </c>
      <c r="AE14" s="31">
        <f t="shared" si="5"/>
        <v>17.692900185436045</v>
      </c>
      <c r="AF14" s="31">
        <f t="shared" si="33"/>
        <v>1.6506773765779705</v>
      </c>
      <c r="AG14" s="31">
        <f t="shared" si="34"/>
        <v>6.1602959226174931</v>
      </c>
      <c r="AH14" s="31">
        <f t="shared" si="35"/>
        <v>6.9904370704416934</v>
      </c>
      <c r="AI14" s="31">
        <f t="shared" si="7"/>
        <v>1.0806773765779703</v>
      </c>
      <c r="AJ14" s="31">
        <f t="shared" si="8"/>
        <v>4.5242959226174939</v>
      </c>
      <c r="AK14" s="31">
        <f t="shared" si="9"/>
        <v>3.976437070441694</v>
      </c>
      <c r="AM14" s="19">
        <f t="shared" si="10"/>
        <v>264403.9318911797</v>
      </c>
      <c r="AN14" s="19">
        <f t="shared" si="11"/>
        <v>262518.86477612384</v>
      </c>
      <c r="AO14" s="19">
        <f t="shared" si="12"/>
        <v>259073.89613462027</v>
      </c>
      <c r="AP14" s="19">
        <f t="shared" si="13"/>
        <v>254490.21843985573</v>
      </c>
      <c r="AQ14" s="31">
        <f t="shared" si="14"/>
        <v>1.7133374786548445</v>
      </c>
      <c r="AR14" s="31">
        <f t="shared" si="15"/>
        <v>1.598214848757042</v>
      </c>
      <c r="AS14" s="31">
        <f t="shared" si="16"/>
        <v>1.2844883770354474</v>
      </c>
      <c r="AT14" s="31">
        <f t="shared" si="17"/>
        <v>1.2258793822247851</v>
      </c>
      <c r="AU14" s="31">
        <f t="shared" si="36"/>
        <v>0.11512262989780253</v>
      </c>
      <c r="AV14" s="31">
        <f t="shared" si="37"/>
        <v>0.42884910161939716</v>
      </c>
      <c r="AW14" s="31">
        <f t="shared" si="38"/>
        <v>0.48745809643005944</v>
      </c>
      <c r="AX14" s="31">
        <f t="shared" si="19"/>
        <v>-0.45487737010219775</v>
      </c>
      <c r="AY14" s="31">
        <f t="shared" si="20"/>
        <v>-1.2071508983806021</v>
      </c>
      <c r="AZ14" s="31">
        <f t="shared" si="21"/>
        <v>-2.5265419035699397</v>
      </c>
    </row>
    <row r="15" spans="1:52" ht="15" x14ac:dyDescent="0.2">
      <c r="A15" s="18" t="s">
        <v>41</v>
      </c>
      <c r="B15" s="96">
        <v>35733453</v>
      </c>
      <c r="C15" s="35">
        <v>93.135000000000005</v>
      </c>
      <c r="D15" s="24">
        <v>38487297</v>
      </c>
      <c r="E15" s="91">
        <v>110.87</v>
      </c>
      <c r="F15" s="91">
        <v>96.863</v>
      </c>
      <c r="G15" s="91">
        <v>85.483999999999995</v>
      </c>
      <c r="H15" s="91">
        <v>80.09</v>
      </c>
      <c r="I15" s="31">
        <f t="shared" si="22"/>
        <v>14.007000000000005</v>
      </c>
      <c r="J15" s="31">
        <f t="shared" si="23"/>
        <v>25.38600000000001</v>
      </c>
      <c r="K15" s="31">
        <f t="shared" si="24"/>
        <v>30.78</v>
      </c>
      <c r="L15" s="91">
        <v>63680</v>
      </c>
      <c r="M15" s="91">
        <v>62604</v>
      </c>
      <c r="N15" s="91">
        <v>60774</v>
      </c>
      <c r="O15" s="91">
        <v>58870</v>
      </c>
      <c r="P15" s="91">
        <v>309.77</v>
      </c>
      <c r="Q15" s="91">
        <v>271.33</v>
      </c>
      <c r="R15" s="91">
        <v>240.76</v>
      </c>
      <c r="S15" s="91">
        <v>225.91</v>
      </c>
      <c r="T15" s="95">
        <f t="shared" si="25"/>
        <v>8048.6296556497582</v>
      </c>
      <c r="U15" s="95">
        <f t="shared" si="26"/>
        <v>7049.858554629076</v>
      </c>
      <c r="V15" s="95">
        <f t="shared" si="27"/>
        <v>6255.5705068090383</v>
      </c>
      <c r="W15" s="95">
        <f t="shared" si="28"/>
        <v>5869.7289134126513</v>
      </c>
      <c r="X15" s="19">
        <f t="shared" si="29"/>
        <v>3791055.1436364003</v>
      </c>
      <c r="Y15" s="19">
        <f t="shared" si="30"/>
        <v>3595369.129960069</v>
      </c>
      <c r="Z15" s="19">
        <f t="shared" si="31"/>
        <v>3427504.9696389236</v>
      </c>
      <c r="AA15" s="19">
        <f t="shared" si="32"/>
        <v>3341323.6258872142</v>
      </c>
      <c r="AB15" s="31">
        <f t="shared" si="2"/>
        <v>241.41439154676596</v>
      </c>
      <c r="AC15" s="31">
        <f t="shared" si="3"/>
        <v>225.08448901202019</v>
      </c>
      <c r="AD15" s="31">
        <f t="shared" si="4"/>
        <v>208.30318702483595</v>
      </c>
      <c r="AE15" s="31">
        <f t="shared" si="5"/>
        <v>196.70372185598029</v>
      </c>
      <c r="AF15" s="31">
        <f t="shared" si="33"/>
        <v>16.32990253474577</v>
      </c>
      <c r="AG15" s="31">
        <f t="shared" si="34"/>
        <v>33.111204521930006</v>
      </c>
      <c r="AH15" s="31">
        <f t="shared" si="35"/>
        <v>44.710669690785664</v>
      </c>
      <c r="AI15" s="31">
        <f t="shared" si="7"/>
        <v>2.322902534745765</v>
      </c>
      <c r="AJ15" s="31">
        <f t="shared" si="8"/>
        <v>7.7252045219299958</v>
      </c>
      <c r="AK15" s="31">
        <f t="shared" si="9"/>
        <v>13.930669690785663</v>
      </c>
      <c r="AM15" s="19">
        <f t="shared" si="10"/>
        <v>263084.76607513503</v>
      </c>
      <c r="AN15" s="19">
        <f t="shared" si="11"/>
        <v>248844.61886943827</v>
      </c>
      <c r="AO15" s="19">
        <f t="shared" si="12"/>
        <v>236659.85392959946</v>
      </c>
      <c r="AP15" s="19">
        <f t="shared" si="13"/>
        <v>230415.69751573028</v>
      </c>
      <c r="AQ15" s="31">
        <f t="shared" si="14"/>
        <v>16.753237903664598</v>
      </c>
      <c r="AR15" s="31">
        <f t="shared" si="15"/>
        <v>15.578668519702314</v>
      </c>
      <c r="AS15" s="31">
        <f t="shared" si="16"/>
        <v>14.382765962717478</v>
      </c>
      <c r="AT15" s="31">
        <f t="shared" si="17"/>
        <v>13.564572112751041</v>
      </c>
      <c r="AU15" s="31">
        <f t="shared" si="36"/>
        <v>1.1745693839622842</v>
      </c>
      <c r="AV15" s="31">
        <f t="shared" si="37"/>
        <v>2.3704719409471195</v>
      </c>
      <c r="AW15" s="31">
        <f t="shared" si="38"/>
        <v>3.1886657909135572</v>
      </c>
      <c r="AX15" s="31">
        <f t="shared" si="19"/>
        <v>-12.832430616037721</v>
      </c>
      <c r="AY15" s="31">
        <f t="shared" si="20"/>
        <v>-23.01552805905289</v>
      </c>
      <c r="AZ15" s="31">
        <f t="shared" si="21"/>
        <v>-27.591334209086444</v>
      </c>
    </row>
    <row r="16" spans="1:52" ht="15" x14ac:dyDescent="0.2">
      <c r="A16" s="18" t="s">
        <v>43</v>
      </c>
      <c r="B16" s="96">
        <v>30107617</v>
      </c>
      <c r="C16" s="35">
        <v>120.76</v>
      </c>
      <c r="D16" s="24">
        <v>32427899</v>
      </c>
      <c r="E16" s="91">
        <v>138.36000000000001</v>
      </c>
      <c r="F16" s="91">
        <v>133.15</v>
      </c>
      <c r="G16" s="91">
        <v>127.14</v>
      </c>
      <c r="H16" s="91">
        <v>121.94</v>
      </c>
      <c r="I16" s="31">
        <f t="shared" si="22"/>
        <v>5.210000000000008</v>
      </c>
      <c r="J16" s="31">
        <f t="shared" si="23"/>
        <v>11.220000000000013</v>
      </c>
      <c r="K16" s="31">
        <f t="shared" si="24"/>
        <v>16.420000000000016</v>
      </c>
      <c r="L16" s="91">
        <v>33379</v>
      </c>
      <c r="M16" s="91">
        <v>32265</v>
      </c>
      <c r="N16" s="91">
        <v>30198</v>
      </c>
      <c r="O16" s="91">
        <v>29882</v>
      </c>
      <c r="P16" s="91">
        <v>399.24</v>
      </c>
      <c r="Q16" s="91">
        <v>384.9</v>
      </c>
      <c r="R16" s="91">
        <v>368.74</v>
      </c>
      <c r="S16" s="91">
        <v>354.67</v>
      </c>
      <c r="T16" s="95">
        <f t="shared" si="25"/>
        <v>12311.620928633089</v>
      </c>
      <c r="U16" s="95">
        <f t="shared" si="26"/>
        <v>11869.409115897393</v>
      </c>
      <c r="V16" s="95">
        <f t="shared" si="27"/>
        <v>11371.072791364004</v>
      </c>
      <c r="W16" s="95">
        <f t="shared" si="28"/>
        <v>10937.187142466431</v>
      </c>
      <c r="X16" s="19">
        <f t="shared" si="29"/>
        <v>4493631.1133955922</v>
      </c>
      <c r="Y16" s="19">
        <f t="shared" si="30"/>
        <v>4428360.4516097503</v>
      </c>
      <c r="Z16" s="19">
        <f t="shared" si="31"/>
        <v>4353032.3999644024</v>
      </c>
      <c r="AA16" s="19">
        <f t="shared" si="32"/>
        <v>4285816.5847384445</v>
      </c>
      <c r="AB16" s="31">
        <f t="shared" si="2"/>
        <v>149.99291293403147</v>
      </c>
      <c r="AC16" s="31">
        <f t="shared" si="3"/>
        <v>142.88104997118859</v>
      </c>
      <c r="AD16" s="31">
        <f t="shared" si="4"/>
        <v>131.45287241412504</v>
      </c>
      <c r="AE16" s="31">
        <f t="shared" si="5"/>
        <v>128.06877118515422</v>
      </c>
      <c r="AF16" s="31">
        <f t="shared" si="33"/>
        <v>7.1118629628428778</v>
      </c>
      <c r="AG16" s="31">
        <f t="shared" si="34"/>
        <v>18.540040519906427</v>
      </c>
      <c r="AH16" s="31">
        <f t="shared" si="35"/>
        <v>21.924141748877247</v>
      </c>
      <c r="AI16" s="31">
        <f t="shared" si="7"/>
        <v>1.9018629628428698</v>
      </c>
      <c r="AJ16" s="31">
        <f t="shared" si="8"/>
        <v>7.3200405199064136</v>
      </c>
      <c r="AK16" s="31">
        <f t="shared" si="9"/>
        <v>5.5041417488772311</v>
      </c>
      <c r="AM16" s="19">
        <f t="shared" si="10"/>
        <v>314503.0656196081</v>
      </c>
      <c r="AN16" s="19">
        <f t="shared" si="11"/>
        <v>309708.20137026726</v>
      </c>
      <c r="AO16" s="19">
        <f t="shared" si="12"/>
        <v>304178.90274955728</v>
      </c>
      <c r="AP16" s="19">
        <f t="shared" si="13"/>
        <v>299249.10105352261</v>
      </c>
      <c r="AQ16" s="31">
        <f t="shared" si="14"/>
        <v>10.497797827316898</v>
      </c>
      <c r="AR16" s="31">
        <f t="shared" si="15"/>
        <v>9.992735117211673</v>
      </c>
      <c r="AS16" s="31">
        <f t="shared" si="16"/>
        <v>9.1855945052311299</v>
      </c>
      <c r="AT16" s="31">
        <f t="shared" si="17"/>
        <v>8.9421616376813624</v>
      </c>
      <c r="AU16" s="31">
        <f t="shared" si="36"/>
        <v>0.50506271010522497</v>
      </c>
      <c r="AV16" s="31">
        <f t="shared" si="37"/>
        <v>1.3122033220857681</v>
      </c>
      <c r="AW16" s="31">
        <f t="shared" si="38"/>
        <v>1.5556361896355355</v>
      </c>
      <c r="AX16" s="31">
        <f t="shared" si="19"/>
        <v>-4.704937289894783</v>
      </c>
      <c r="AY16" s="31">
        <f t="shared" si="20"/>
        <v>-9.907796677914245</v>
      </c>
      <c r="AZ16" s="31">
        <f t="shared" si="21"/>
        <v>-14.86436381036448</v>
      </c>
    </row>
    <row r="17" spans="1:52" ht="15" x14ac:dyDescent="0.2">
      <c r="A17" s="18" t="s">
        <v>45</v>
      </c>
      <c r="B17" s="96">
        <v>28631808</v>
      </c>
      <c r="C17" s="35">
        <v>94.061999999999998</v>
      </c>
      <c r="D17" s="24">
        <v>30838355</v>
      </c>
      <c r="E17" s="91">
        <v>128.63999999999999</v>
      </c>
      <c r="F17" s="91">
        <v>129.11000000000001</v>
      </c>
      <c r="G17" s="91">
        <v>128.30000000000001</v>
      </c>
      <c r="H17" s="91">
        <v>125.38</v>
      </c>
      <c r="I17" s="31">
        <f t="shared" si="22"/>
        <v>-0.47000000000002728</v>
      </c>
      <c r="J17" s="31">
        <f t="shared" si="23"/>
        <v>0.33999999999997499</v>
      </c>
      <c r="K17" s="31">
        <f t="shared" si="24"/>
        <v>3.2599999999999909</v>
      </c>
      <c r="L17" s="91">
        <v>41289</v>
      </c>
      <c r="M17" s="91">
        <v>39878</v>
      </c>
      <c r="N17" s="91">
        <v>37673</v>
      </c>
      <c r="O17" s="91">
        <v>36812</v>
      </c>
      <c r="P17" s="91">
        <v>311.56</v>
      </c>
      <c r="Q17" s="91">
        <v>312.72000000000003</v>
      </c>
      <c r="R17" s="91">
        <v>310.69</v>
      </c>
      <c r="S17" s="91">
        <v>303.62</v>
      </c>
      <c r="T17" s="95">
        <f t="shared" si="25"/>
        <v>10103.003224393779</v>
      </c>
      <c r="U17" s="95">
        <f t="shared" si="26"/>
        <v>10140.618719772829</v>
      </c>
      <c r="V17" s="95">
        <f t="shared" si="27"/>
        <v>10074.79160285949</v>
      </c>
      <c r="W17" s="95">
        <f t="shared" si="28"/>
        <v>9845.5316439544204</v>
      </c>
      <c r="X17" s="19">
        <f t="shared" si="29"/>
        <v>4151944.3170993589</v>
      </c>
      <c r="Y17" s="19">
        <f t="shared" si="30"/>
        <v>4158120.8307731757</v>
      </c>
      <c r="Z17" s="19">
        <f t="shared" si="31"/>
        <v>4147302.8713742979</v>
      </c>
      <c r="AA17" s="19">
        <f t="shared" si="32"/>
        <v>4109291.9061275986</v>
      </c>
      <c r="AB17" s="31">
        <f t="shared" si="2"/>
        <v>171.42962890871542</v>
      </c>
      <c r="AC17" s="31">
        <f t="shared" si="3"/>
        <v>165.8175424895727</v>
      </c>
      <c r="AD17" s="31">
        <f t="shared" si="4"/>
        <v>156.24134107328393</v>
      </c>
      <c r="AE17" s="31">
        <f t="shared" si="5"/>
        <v>151.27125364836917</v>
      </c>
      <c r="AF17" s="31">
        <f t="shared" si="33"/>
        <v>5.6120864191427131</v>
      </c>
      <c r="AG17" s="31">
        <f t="shared" si="34"/>
        <v>15.188287835431481</v>
      </c>
      <c r="AH17" s="31">
        <f t="shared" si="35"/>
        <v>20.158375260346247</v>
      </c>
      <c r="AI17" s="31">
        <f t="shared" si="7"/>
        <v>6.0820864191427404</v>
      </c>
      <c r="AJ17" s="31">
        <f t="shared" si="8"/>
        <v>14.848287835431506</v>
      </c>
      <c r="AK17" s="31">
        <f t="shared" si="9"/>
        <v>16.898375260346256</v>
      </c>
      <c r="AM17" s="19">
        <f t="shared" si="10"/>
        <v>289442.09352514986</v>
      </c>
      <c r="AN17" s="19">
        <f t="shared" si="11"/>
        <v>289894.21904418815</v>
      </c>
      <c r="AO17" s="19">
        <f t="shared" si="12"/>
        <v>289102.35828024667</v>
      </c>
      <c r="AP17" s="19">
        <f t="shared" si="13"/>
        <v>286320.82495573291</v>
      </c>
      <c r="AQ17" s="31">
        <f t="shared" si="14"/>
        <v>11.950774599559912</v>
      </c>
      <c r="AR17" s="31">
        <f t="shared" si="15"/>
        <v>11.560401667044136</v>
      </c>
      <c r="AS17" s="31">
        <f t="shared" si="16"/>
        <v>10.891353143491733</v>
      </c>
      <c r="AT17" s="31">
        <f t="shared" si="17"/>
        <v>10.540042208270439</v>
      </c>
      <c r="AU17" s="31">
        <f t="shared" si="36"/>
        <v>0.39037293251577587</v>
      </c>
      <c r="AV17" s="31">
        <f t="shared" si="37"/>
        <v>1.0594214560681792</v>
      </c>
      <c r="AW17" s="31">
        <f t="shared" si="38"/>
        <v>1.4107323912894731</v>
      </c>
      <c r="AX17" s="31">
        <f t="shared" si="19"/>
        <v>0.86037293251580316</v>
      </c>
      <c r="AY17" s="31">
        <f t="shared" si="20"/>
        <v>0.71942145606820418</v>
      </c>
      <c r="AZ17" s="31">
        <f t="shared" si="21"/>
        <v>-1.8492676087105178</v>
      </c>
    </row>
    <row r="18" spans="1:52" ht="15" x14ac:dyDescent="0.2">
      <c r="A18" s="18" t="s">
        <v>47</v>
      </c>
      <c r="B18" s="96">
        <v>37081289</v>
      </c>
      <c r="C18" s="35">
        <v>118.36</v>
      </c>
      <c r="D18" s="24">
        <v>39939006</v>
      </c>
      <c r="E18" s="91">
        <v>157</v>
      </c>
      <c r="F18" s="91">
        <v>153.46</v>
      </c>
      <c r="G18" s="91">
        <v>148.13</v>
      </c>
      <c r="H18" s="91">
        <v>141.77000000000001</v>
      </c>
      <c r="I18" s="31">
        <f t="shared" si="22"/>
        <v>3.539999999999992</v>
      </c>
      <c r="J18" s="31">
        <f t="shared" si="23"/>
        <v>8.8700000000000045</v>
      </c>
      <c r="K18" s="31">
        <f t="shared" si="24"/>
        <v>15.22999999999999</v>
      </c>
      <c r="L18" s="91">
        <v>42308</v>
      </c>
      <c r="M18" s="91">
        <v>40180</v>
      </c>
      <c r="N18" s="91">
        <v>36542</v>
      </c>
      <c r="O18" s="91">
        <v>35499</v>
      </c>
      <c r="P18" s="91">
        <v>389.24</v>
      </c>
      <c r="Q18" s="91">
        <v>380.75</v>
      </c>
      <c r="R18" s="91">
        <v>368.52</v>
      </c>
      <c r="S18" s="91">
        <v>353.99</v>
      </c>
      <c r="T18" s="95">
        <f t="shared" si="25"/>
        <v>9745.8609761094212</v>
      </c>
      <c r="U18" s="95">
        <f t="shared" si="26"/>
        <v>9533.2868324264255</v>
      </c>
      <c r="V18" s="95">
        <f t="shared" si="27"/>
        <v>9227.0698975332543</v>
      </c>
      <c r="W18" s="95">
        <f t="shared" si="28"/>
        <v>8863.2651498637697</v>
      </c>
      <c r="X18" s="19">
        <f t="shared" si="29"/>
        <v>4092601.0238356018</v>
      </c>
      <c r="Y18" s="19">
        <f t="shared" si="30"/>
        <v>4056657.926471523</v>
      </c>
      <c r="Z18" s="19">
        <f t="shared" si="31"/>
        <v>4004025.6230228706</v>
      </c>
      <c r="AA18" s="19">
        <f t="shared" si="32"/>
        <v>3940114.2988577955</v>
      </c>
      <c r="AB18" s="31">
        <f t="shared" si="2"/>
        <v>173.14976411643664</v>
      </c>
      <c r="AC18" s="31">
        <f t="shared" si="3"/>
        <v>162.99651548562579</v>
      </c>
      <c r="AD18" s="31">
        <f t="shared" si="4"/>
        <v>146.31510431650173</v>
      </c>
      <c r="AE18" s="31">
        <f t="shared" si="5"/>
        <v>139.8701174951529</v>
      </c>
      <c r="AF18" s="31">
        <f t="shared" si="33"/>
        <v>10.15324863081085</v>
      </c>
      <c r="AG18" s="31">
        <f t="shared" si="34"/>
        <v>26.834659799934911</v>
      </c>
      <c r="AH18" s="31">
        <f t="shared" si="35"/>
        <v>33.279646621283746</v>
      </c>
      <c r="AI18" s="31">
        <f t="shared" si="7"/>
        <v>6.6132486308108582</v>
      </c>
      <c r="AJ18" s="31">
        <f t="shared" si="8"/>
        <v>17.964659799934907</v>
      </c>
      <c r="AK18" s="31">
        <f t="shared" si="9"/>
        <v>18.049646621283756</v>
      </c>
      <c r="AM18" s="19">
        <f t="shared" si="10"/>
        <v>285099.83981532604</v>
      </c>
      <c r="AN18" s="19">
        <f t="shared" si="11"/>
        <v>282471.34737719601</v>
      </c>
      <c r="AO18" s="19">
        <f t="shared" si="12"/>
        <v>278624.48882351053</v>
      </c>
      <c r="AP18" s="19">
        <f t="shared" si="13"/>
        <v>273956.65559773095</v>
      </c>
      <c r="AQ18" s="31">
        <f t="shared" si="14"/>
        <v>12.062004022906814</v>
      </c>
      <c r="AR18" s="31">
        <f t="shared" si="15"/>
        <v>11.349698737615736</v>
      </c>
      <c r="AS18" s="31">
        <f t="shared" si="16"/>
        <v>10.181496070588722</v>
      </c>
      <c r="AT18" s="31">
        <f t="shared" si="17"/>
        <v>9.7251873170638508</v>
      </c>
      <c r="AU18" s="31">
        <f t="shared" si="36"/>
        <v>0.7123052852910785</v>
      </c>
      <c r="AV18" s="31">
        <f t="shared" si="37"/>
        <v>1.8805079523180925</v>
      </c>
      <c r="AW18" s="31">
        <f t="shared" si="38"/>
        <v>2.3368167058429634</v>
      </c>
      <c r="AX18" s="31">
        <f t="shared" si="19"/>
        <v>-2.8276947147089135</v>
      </c>
      <c r="AY18" s="31">
        <f t="shared" si="20"/>
        <v>-6.989492047681912</v>
      </c>
      <c r="AZ18" s="31">
        <f t="shared" si="21"/>
        <v>-12.893183294157026</v>
      </c>
    </row>
    <row r="19" spans="1:52" ht="15" x14ac:dyDescent="0.2">
      <c r="A19" s="18" t="s">
        <v>49</v>
      </c>
      <c r="B19" s="96">
        <v>63222227</v>
      </c>
      <c r="C19" s="35">
        <v>127.4</v>
      </c>
      <c r="D19" s="24">
        <v>68094529</v>
      </c>
      <c r="E19" s="91">
        <v>175.46</v>
      </c>
      <c r="F19" s="91">
        <v>174.01</v>
      </c>
      <c r="G19" s="91">
        <v>170.93</v>
      </c>
      <c r="H19" s="91">
        <v>166.8</v>
      </c>
      <c r="I19" s="31">
        <f t="shared" si="22"/>
        <v>1.4500000000000171</v>
      </c>
      <c r="J19" s="31">
        <f t="shared" si="23"/>
        <v>4.5300000000000011</v>
      </c>
      <c r="K19" s="31">
        <f t="shared" si="24"/>
        <v>8.6599999999999966</v>
      </c>
      <c r="L19" s="91">
        <v>116859</v>
      </c>
      <c r="M19" s="91">
        <v>116105</v>
      </c>
      <c r="N19" s="91">
        <v>114818</v>
      </c>
      <c r="O19" s="91">
        <v>111313</v>
      </c>
      <c r="P19" s="91">
        <v>419.97</v>
      </c>
      <c r="Q19" s="91">
        <v>416.36</v>
      </c>
      <c r="R19" s="91">
        <v>409.05</v>
      </c>
      <c r="S19" s="91">
        <v>399.24</v>
      </c>
      <c r="T19" s="95">
        <f t="shared" si="25"/>
        <v>6167.455831877478</v>
      </c>
      <c r="U19" s="95">
        <f t="shared" si="26"/>
        <v>6114.4412938079067</v>
      </c>
      <c r="V19" s="95">
        <f t="shared" si="27"/>
        <v>6007.090525583927</v>
      </c>
      <c r="W19" s="95">
        <f t="shared" si="28"/>
        <v>5863.0260883367</v>
      </c>
      <c r="X19" s="19">
        <f t="shared" si="29"/>
        <v>3408111.0939215994</v>
      </c>
      <c r="Y19" s="19">
        <f t="shared" si="30"/>
        <v>3396362.4885700578</v>
      </c>
      <c r="Z19" s="19">
        <f t="shared" si="31"/>
        <v>3372383.8006245145</v>
      </c>
      <c r="AA19" s="19">
        <f t="shared" si="32"/>
        <v>3339796.8783794991</v>
      </c>
      <c r="AB19" s="31">
        <f t="shared" si="2"/>
        <v>398.26845432458418</v>
      </c>
      <c r="AC19" s="31">
        <f t="shared" si="3"/>
        <v>394.33466673542659</v>
      </c>
      <c r="AD19" s="31">
        <f t="shared" si="4"/>
        <v>387.21036322010553</v>
      </c>
      <c r="AE19" s="31">
        <f t="shared" si="5"/>
        <v>371.7628099230572</v>
      </c>
      <c r="AF19" s="31">
        <f t="shared" si="33"/>
        <v>3.9337875891575891</v>
      </c>
      <c r="AG19" s="31">
        <f t="shared" si="34"/>
        <v>11.058091104478649</v>
      </c>
      <c r="AH19" s="31">
        <f t="shared" si="35"/>
        <v>26.505644401526979</v>
      </c>
      <c r="AI19" s="31">
        <f t="shared" si="7"/>
        <v>2.483787589157572</v>
      </c>
      <c r="AJ19" s="31">
        <f t="shared" si="8"/>
        <v>6.5280911044786478</v>
      </c>
      <c r="AK19" s="31">
        <f t="shared" si="9"/>
        <v>17.845644401526982</v>
      </c>
      <c r="AM19" s="19">
        <f t="shared" si="10"/>
        <v>235254.00434411367</v>
      </c>
      <c r="AN19" s="19">
        <f t="shared" si="11"/>
        <v>234402.5498823791</v>
      </c>
      <c r="AO19" s="19">
        <f t="shared" si="12"/>
        <v>232665.20444465976</v>
      </c>
      <c r="AP19" s="19">
        <f t="shared" si="13"/>
        <v>230305.15099501007</v>
      </c>
      <c r="AQ19" s="31">
        <f t="shared" si="14"/>
        <v>27.491547693648776</v>
      </c>
      <c r="AR19" s="31">
        <f t="shared" si="15"/>
        <v>27.215308054093626</v>
      </c>
      <c r="AS19" s="31">
        <f t="shared" si="16"/>
        <v>26.714153443926946</v>
      </c>
      <c r="AT19" s="31">
        <f t="shared" si="17"/>
        <v>25.635957272707557</v>
      </c>
      <c r="AU19" s="31">
        <f t="shared" si="36"/>
        <v>0.27623963955515052</v>
      </c>
      <c r="AV19" s="31">
        <f t="shared" si="37"/>
        <v>0.77739424972183002</v>
      </c>
      <c r="AW19" s="31">
        <f t="shared" si="38"/>
        <v>1.8555904209412191</v>
      </c>
      <c r="AX19" s="31">
        <f t="shared" si="19"/>
        <v>-1.1737603604448665</v>
      </c>
      <c r="AY19" s="31">
        <f t="shared" si="20"/>
        <v>-3.7526057502781711</v>
      </c>
      <c r="AZ19" s="31">
        <f t="shared" si="21"/>
        <v>-6.8044095790587775</v>
      </c>
    </row>
    <row r="20" spans="1:52" ht="15" x14ac:dyDescent="0.2">
      <c r="A20" s="18" t="s">
        <v>51</v>
      </c>
      <c r="B20" s="96">
        <v>40483024</v>
      </c>
      <c r="C20" s="35">
        <v>100.5</v>
      </c>
      <c r="D20" s="24">
        <v>43602900</v>
      </c>
      <c r="E20" s="91">
        <v>145.01</v>
      </c>
      <c r="F20" s="91">
        <v>145.88</v>
      </c>
      <c r="G20" s="91">
        <v>145.96</v>
      </c>
      <c r="H20" s="91">
        <v>144.99</v>
      </c>
      <c r="I20" s="31">
        <f t="shared" si="22"/>
        <v>-0.87000000000000455</v>
      </c>
      <c r="J20" s="31">
        <f t="shared" si="23"/>
        <v>-0.95000000000001705</v>
      </c>
      <c r="K20" s="31">
        <f t="shared" si="24"/>
        <v>1.999999999998181E-2</v>
      </c>
      <c r="L20" s="91">
        <v>70100</v>
      </c>
      <c r="M20" s="91">
        <v>69534</v>
      </c>
      <c r="N20" s="91">
        <v>68227</v>
      </c>
      <c r="O20" s="91">
        <v>66780</v>
      </c>
      <c r="P20" s="91">
        <v>332.88</v>
      </c>
      <c r="Q20" s="91">
        <v>334.78</v>
      </c>
      <c r="R20" s="91">
        <v>334.95</v>
      </c>
      <c r="S20" s="91">
        <v>332.88</v>
      </c>
      <c r="T20" s="95">
        <f t="shared" si="25"/>
        <v>7634.3545956805619</v>
      </c>
      <c r="U20" s="95">
        <f t="shared" si="26"/>
        <v>7677.9296789892414</v>
      </c>
      <c r="V20" s="95">
        <f t="shared" si="27"/>
        <v>7681.82850223265</v>
      </c>
      <c r="W20" s="95">
        <f t="shared" si="28"/>
        <v>7634.3545956805619</v>
      </c>
      <c r="X20" s="19">
        <f t="shared" si="29"/>
        <v>3711763.1426673178</v>
      </c>
      <c r="Y20" s="19">
        <f t="shared" si="30"/>
        <v>3720223.0208869376</v>
      </c>
      <c r="Z20" s="19">
        <f t="shared" si="31"/>
        <v>3720978.5517965145</v>
      </c>
      <c r="AA20" s="19">
        <f t="shared" si="32"/>
        <v>3711763.1426673178</v>
      </c>
      <c r="AB20" s="31">
        <f t="shared" si="2"/>
        <v>260.19459630097896</v>
      </c>
      <c r="AC20" s="31">
        <f t="shared" si="3"/>
        <v>258.68198753435234</v>
      </c>
      <c r="AD20" s="31">
        <f t="shared" si="4"/>
        <v>253.87120365342082</v>
      </c>
      <c r="AE20" s="31">
        <f t="shared" si="5"/>
        <v>247.8715426673235</v>
      </c>
      <c r="AF20" s="31">
        <f t="shared" si="33"/>
        <v>1.512608766626613</v>
      </c>
      <c r="AG20" s="31">
        <f t="shared" si="34"/>
        <v>6.323392647558137</v>
      </c>
      <c r="AH20" s="31">
        <f t="shared" si="35"/>
        <v>12.323053633655462</v>
      </c>
      <c r="AI20" s="31">
        <f t="shared" si="7"/>
        <v>2.3826087666266176</v>
      </c>
      <c r="AJ20" s="31">
        <f t="shared" si="8"/>
        <v>7.2733926475581541</v>
      </c>
      <c r="AK20" s="31">
        <f t="shared" si="9"/>
        <v>12.30305363365548</v>
      </c>
      <c r="AM20" s="19">
        <f t="shared" si="10"/>
        <v>257310.11685023416</v>
      </c>
      <c r="AN20" s="19">
        <f t="shared" si="11"/>
        <v>257925.93820549452</v>
      </c>
      <c r="AO20" s="19">
        <f t="shared" si="12"/>
        <v>257980.93910390351</v>
      </c>
      <c r="AP20" s="19">
        <f t="shared" si="13"/>
        <v>257310.11685023416</v>
      </c>
      <c r="AQ20" s="31">
        <f t="shared" si="14"/>
        <v>18.037439191201415</v>
      </c>
      <c r="AR20" s="31">
        <f t="shared" si="15"/>
        <v>17.934622187180853</v>
      </c>
      <c r="AS20" s="31">
        <f t="shared" si="16"/>
        <v>17.601265532242024</v>
      </c>
      <c r="AT20" s="31">
        <f t="shared" si="17"/>
        <v>17.183169603258637</v>
      </c>
      <c r="AU20" s="31">
        <f t="shared" si="36"/>
        <v>0.1028170040205616</v>
      </c>
      <c r="AV20" s="31">
        <f t="shared" si="37"/>
        <v>0.43617365895939031</v>
      </c>
      <c r="AW20" s="31">
        <f t="shared" si="38"/>
        <v>0.85426958794277752</v>
      </c>
      <c r="AX20" s="31">
        <f t="shared" si="19"/>
        <v>0.97281700402056615</v>
      </c>
      <c r="AY20" s="31">
        <f t="shared" si="20"/>
        <v>1.3861736589594074</v>
      </c>
      <c r="AZ20" s="31">
        <f t="shared" si="21"/>
        <v>0.83426958794279571</v>
      </c>
    </row>
    <row r="21" spans="1:52" ht="15" x14ac:dyDescent="0.2">
      <c r="A21" s="18" t="s">
        <v>53</v>
      </c>
      <c r="B21" s="96">
        <v>96239891</v>
      </c>
      <c r="C21" s="35">
        <v>249.29</v>
      </c>
      <c r="D21" s="24">
        <v>103656741</v>
      </c>
      <c r="E21" s="91">
        <v>281.36</v>
      </c>
      <c r="F21" s="91">
        <v>279.47000000000003</v>
      </c>
      <c r="G21" s="91">
        <v>275.58999999999997</v>
      </c>
      <c r="H21" s="91">
        <v>270.58999999999997</v>
      </c>
      <c r="I21" s="31">
        <f t="shared" si="22"/>
        <v>1.8899999999999864</v>
      </c>
      <c r="J21" s="31">
        <f t="shared" si="23"/>
        <v>5.7700000000000387</v>
      </c>
      <c r="K21" s="31">
        <f t="shared" si="24"/>
        <v>10.770000000000039</v>
      </c>
      <c r="L21" s="91">
        <v>190555</v>
      </c>
      <c r="M21" s="91">
        <v>188849</v>
      </c>
      <c r="N21" s="91">
        <v>186642</v>
      </c>
      <c r="O21" s="91">
        <v>180150</v>
      </c>
      <c r="P21" s="91">
        <v>822.03</v>
      </c>
      <c r="Q21" s="91">
        <v>816.57</v>
      </c>
      <c r="R21" s="91">
        <v>805.8</v>
      </c>
      <c r="S21" s="91">
        <v>791.94</v>
      </c>
      <c r="T21" s="95">
        <f t="shared" si="25"/>
        <v>7930.309134453687</v>
      </c>
      <c r="U21" s="95">
        <f t="shared" si="26"/>
        <v>7877.6352808545271</v>
      </c>
      <c r="V21" s="95">
        <f t="shared" si="27"/>
        <v>7773.7346575462943</v>
      </c>
      <c r="W21" s="95">
        <f t="shared" si="28"/>
        <v>7640.0241061022743</v>
      </c>
      <c r="X21" s="19">
        <f t="shared" si="29"/>
        <v>3768663.5792405461</v>
      </c>
      <c r="Y21" s="19">
        <f t="shared" si="30"/>
        <v>3758630.8304921226</v>
      </c>
      <c r="Z21" s="19">
        <f t="shared" si="31"/>
        <v>3738722.3041665736</v>
      </c>
      <c r="AA21" s="19">
        <f t="shared" si="32"/>
        <v>3712865.485664865</v>
      </c>
      <c r="AB21" s="31">
        <f t="shared" si="2"/>
        <v>718.13768834218229</v>
      </c>
      <c r="AC21" s="31">
        <f t="shared" si="3"/>
        <v>709.81367370760677</v>
      </c>
      <c r="AD21" s="31">
        <f t="shared" si="4"/>
        <v>697.80260829425754</v>
      </c>
      <c r="AE21" s="31">
        <f t="shared" si="5"/>
        <v>668.87271724252537</v>
      </c>
      <c r="AF21" s="31">
        <f t="shared" si="33"/>
        <v>8.3240146345755193</v>
      </c>
      <c r="AG21" s="31">
        <f t="shared" si="34"/>
        <v>20.335080047924748</v>
      </c>
      <c r="AH21" s="31">
        <f t="shared" si="35"/>
        <v>49.264971099656918</v>
      </c>
      <c r="AI21" s="31">
        <f t="shared" si="7"/>
        <v>6.4340146345755329</v>
      </c>
      <c r="AJ21" s="31">
        <f t="shared" si="8"/>
        <v>14.56508004792471</v>
      </c>
      <c r="AK21" s="31">
        <f t="shared" si="9"/>
        <v>38.49497109965688</v>
      </c>
      <c r="AM21" s="19">
        <f t="shared" si="10"/>
        <v>261453.42383269453</v>
      </c>
      <c r="AN21" s="19">
        <f t="shared" si="11"/>
        <v>260722.6427964321</v>
      </c>
      <c r="AO21" s="19">
        <f t="shared" si="12"/>
        <v>259272.80345068758</v>
      </c>
      <c r="AP21" s="19">
        <f t="shared" si="13"/>
        <v>257390.35591867307</v>
      </c>
      <c r="AQ21" s="31">
        <f t="shared" si="14"/>
        <v>49.821257178439112</v>
      </c>
      <c r="AR21" s="31">
        <f t="shared" si="15"/>
        <v>49.237210369463412</v>
      </c>
      <c r="AS21" s="31">
        <f t="shared" si="16"/>
        <v>48.391194581643234</v>
      </c>
      <c r="AT21" s="31">
        <f t="shared" si="17"/>
        <v>46.368872618748952</v>
      </c>
      <c r="AU21" s="31">
        <f t="shared" si="36"/>
        <v>0.58404680897569961</v>
      </c>
      <c r="AV21" s="31">
        <f t="shared" si="37"/>
        <v>1.430062596795878</v>
      </c>
      <c r="AW21" s="31">
        <f t="shared" si="38"/>
        <v>3.4523845596901594</v>
      </c>
      <c r="AX21" s="31">
        <f t="shared" si="19"/>
        <v>-1.3059531910242868</v>
      </c>
      <c r="AY21" s="31">
        <f t="shared" si="20"/>
        <v>-4.3399374032041607</v>
      </c>
      <c r="AZ21" s="31">
        <f t="shared" si="21"/>
        <v>-7.3176154403098792</v>
      </c>
    </row>
    <row r="22" spans="1:52" ht="15" x14ac:dyDescent="0.2">
      <c r="A22" s="18" t="s">
        <v>55</v>
      </c>
      <c r="B22" s="96">
        <v>60119027</v>
      </c>
      <c r="C22" s="35">
        <v>163.78</v>
      </c>
      <c r="D22" s="24">
        <v>64752177</v>
      </c>
      <c r="E22" s="91">
        <v>224.37</v>
      </c>
      <c r="F22" s="91">
        <v>224.59</v>
      </c>
      <c r="G22" s="91">
        <v>221.74</v>
      </c>
      <c r="H22" s="91">
        <v>215.87</v>
      </c>
      <c r="I22" s="31">
        <f t="shared" si="22"/>
        <v>-0.21999999999999886</v>
      </c>
      <c r="J22" s="31">
        <f t="shared" si="23"/>
        <v>2.6299999999999955</v>
      </c>
      <c r="K22" s="31">
        <f t="shared" si="24"/>
        <v>8.5</v>
      </c>
      <c r="L22" s="91">
        <v>118130</v>
      </c>
      <c r="M22" s="91">
        <v>116649</v>
      </c>
      <c r="N22" s="91">
        <v>114579</v>
      </c>
      <c r="O22" s="91">
        <v>110189</v>
      </c>
      <c r="P22" s="91">
        <v>539.44000000000005</v>
      </c>
      <c r="Q22" s="91">
        <v>540.11</v>
      </c>
      <c r="R22" s="91">
        <v>533.6</v>
      </c>
      <c r="S22" s="91">
        <v>520.15</v>
      </c>
      <c r="T22" s="95">
        <f t="shared" si="25"/>
        <v>8330.839594783045</v>
      </c>
      <c r="U22" s="95">
        <f t="shared" si="26"/>
        <v>8341.186737242826</v>
      </c>
      <c r="V22" s="95">
        <f t="shared" si="27"/>
        <v>8240.6495769246503</v>
      </c>
      <c r="W22" s="95">
        <f t="shared" si="28"/>
        <v>8032.934552918583</v>
      </c>
      <c r="X22" s="19">
        <f t="shared" si="29"/>
        <v>3843676.5380862774</v>
      </c>
      <c r="Y22" s="19">
        <f t="shared" si="30"/>
        <v>3845585.4097682512</v>
      </c>
      <c r="Z22" s="19">
        <f t="shared" si="31"/>
        <v>3826977.4436287</v>
      </c>
      <c r="AA22" s="19">
        <f t="shared" si="32"/>
        <v>3788096.3371101539</v>
      </c>
      <c r="AB22" s="31">
        <f t="shared" si="2"/>
        <v>454.05350944413198</v>
      </c>
      <c r="AC22" s="31">
        <f t="shared" si="3"/>
        <v>448.58369246405675</v>
      </c>
      <c r="AD22" s="31">
        <f t="shared" si="4"/>
        <v>438.49124851353281</v>
      </c>
      <c r="AE22" s="31">
        <f t="shared" si="5"/>
        <v>417.40654728983077</v>
      </c>
      <c r="AF22" s="31">
        <f t="shared" si="33"/>
        <v>5.4698169800752225</v>
      </c>
      <c r="AG22" s="31">
        <f t="shared" si="34"/>
        <v>15.562260930599166</v>
      </c>
      <c r="AH22" s="31">
        <f t="shared" si="35"/>
        <v>36.646962154301207</v>
      </c>
      <c r="AI22" s="31">
        <f t="shared" si="7"/>
        <v>5.6898169800752214</v>
      </c>
      <c r="AJ22" s="31">
        <f t="shared" si="8"/>
        <v>12.93226093059917</v>
      </c>
      <c r="AK22" s="31">
        <f t="shared" si="9"/>
        <v>28.146962154301207</v>
      </c>
      <c r="AM22" s="19">
        <f t="shared" si="10"/>
        <v>266920.40106515464</v>
      </c>
      <c r="AN22" s="19">
        <f t="shared" si="11"/>
        <v>267059.59052884224</v>
      </c>
      <c r="AO22" s="19">
        <f t="shared" si="12"/>
        <v>265702.89840663318</v>
      </c>
      <c r="AP22" s="19">
        <f t="shared" si="13"/>
        <v>262869.17390188755</v>
      </c>
      <c r="AQ22" s="31">
        <f t="shared" si="14"/>
        <v>31.531306977826716</v>
      </c>
      <c r="AR22" s="31">
        <f t="shared" si="15"/>
        <v>31.15223417559892</v>
      </c>
      <c r="AS22" s="31">
        <f t="shared" si="16"/>
        <v>30.443972396533624</v>
      </c>
      <c r="AT22" s="31">
        <f t="shared" si="17"/>
        <v>28.965291403075089</v>
      </c>
      <c r="AU22" s="31">
        <f t="shared" si="36"/>
        <v>0.37907280222779605</v>
      </c>
      <c r="AV22" s="31">
        <f t="shared" si="37"/>
        <v>1.0873345812930921</v>
      </c>
      <c r="AW22" s="31">
        <f t="shared" si="38"/>
        <v>2.5660155747516278</v>
      </c>
      <c r="AX22" s="31">
        <f t="shared" si="19"/>
        <v>0.59907280222779491</v>
      </c>
      <c r="AY22" s="31">
        <f t="shared" si="20"/>
        <v>-1.5426654187069033</v>
      </c>
      <c r="AZ22" s="31">
        <f t="shared" si="21"/>
        <v>-5.9339844252483722</v>
      </c>
    </row>
    <row r="23" spans="1:52" ht="15" x14ac:dyDescent="0.2">
      <c r="A23" s="18" t="s">
        <v>57</v>
      </c>
      <c r="B23" s="96">
        <v>64020376</v>
      </c>
      <c r="C23" s="35">
        <v>166.33</v>
      </c>
      <c r="D23" s="24">
        <v>68954188</v>
      </c>
      <c r="E23" s="91">
        <v>259.07</v>
      </c>
      <c r="F23" s="91">
        <v>258.66000000000003</v>
      </c>
      <c r="G23" s="91">
        <v>254.11</v>
      </c>
      <c r="H23" s="91">
        <v>246.67</v>
      </c>
      <c r="I23" s="31">
        <f t="shared" si="22"/>
        <v>0.40999999999996817</v>
      </c>
      <c r="J23" s="31">
        <f t="shared" si="23"/>
        <v>4.9599999999999795</v>
      </c>
      <c r="K23" s="31">
        <f t="shared" si="24"/>
        <v>12.400000000000006</v>
      </c>
      <c r="L23" s="91">
        <v>123809</v>
      </c>
      <c r="M23" s="91">
        <v>122432</v>
      </c>
      <c r="N23" s="91">
        <v>120174</v>
      </c>
      <c r="O23" s="91">
        <v>116014</v>
      </c>
      <c r="P23" s="91">
        <v>549.76</v>
      </c>
      <c r="Q23" s="91">
        <v>548.75</v>
      </c>
      <c r="R23" s="91">
        <v>539.73</v>
      </c>
      <c r="S23" s="91">
        <v>524.99</v>
      </c>
      <c r="T23" s="95">
        <f t="shared" si="25"/>
        <v>7972.8297286308416</v>
      </c>
      <c r="U23" s="95">
        <f t="shared" si="26"/>
        <v>7958.1823224428381</v>
      </c>
      <c r="V23" s="95">
        <f t="shared" si="27"/>
        <v>7827.3708335163055</v>
      </c>
      <c r="W23" s="95">
        <f t="shared" si="28"/>
        <v>7613.6057174656307</v>
      </c>
      <c r="X23" s="19">
        <f t="shared" si="29"/>
        <v>3776733.3170275209</v>
      </c>
      <c r="Y23" s="19">
        <f t="shared" si="30"/>
        <v>3773956.3924982147</v>
      </c>
      <c r="Z23" s="19">
        <f t="shared" si="31"/>
        <v>3749019.3990998892</v>
      </c>
      <c r="AA23" s="19">
        <f t="shared" si="32"/>
        <v>3707724.6712724939</v>
      </c>
      <c r="AB23" s="31">
        <f t="shared" si="2"/>
        <v>467.59357524786037</v>
      </c>
      <c r="AC23" s="31">
        <f t="shared" si="3"/>
        <v>462.05302904634141</v>
      </c>
      <c r="AD23" s="31">
        <f t="shared" si="4"/>
        <v>450.53465726743013</v>
      </c>
      <c r="AE23" s="31">
        <f t="shared" si="5"/>
        <v>430.14797001300707</v>
      </c>
      <c r="AF23" s="31">
        <f t="shared" si="33"/>
        <v>5.5405462015189642</v>
      </c>
      <c r="AG23" s="31">
        <f t="shared" si="34"/>
        <v>17.058917980430238</v>
      </c>
      <c r="AH23" s="31">
        <f t="shared" si="35"/>
        <v>37.445605234853304</v>
      </c>
      <c r="AI23" s="31">
        <f t="shared" si="7"/>
        <v>5.130546201518996</v>
      </c>
      <c r="AJ23" s="31">
        <f t="shared" si="8"/>
        <v>12.098917980430258</v>
      </c>
      <c r="AK23" s="31">
        <f t="shared" si="9"/>
        <v>25.045605234853298</v>
      </c>
      <c r="AM23" s="19">
        <f t="shared" si="10"/>
        <v>262041.29061027768</v>
      </c>
      <c r="AN23" s="19">
        <f t="shared" si="11"/>
        <v>261838.98925089874</v>
      </c>
      <c r="AO23" s="19">
        <f t="shared" si="12"/>
        <v>260022.64179751961</v>
      </c>
      <c r="AP23" s="19">
        <f t="shared" si="13"/>
        <v>257016.16845070189</v>
      </c>
      <c r="AQ23" s="31">
        <f t="shared" si="14"/>
        <v>32.443070149167866</v>
      </c>
      <c r="AR23" s="31">
        <f t="shared" si="15"/>
        <v>32.057471131966032</v>
      </c>
      <c r="AS23" s="31">
        <f t="shared" si="16"/>
        <v>31.24796095537512</v>
      </c>
      <c r="AT23" s="31">
        <f t="shared" si="17"/>
        <v>29.817473766639729</v>
      </c>
      <c r="AU23" s="31">
        <f t="shared" si="36"/>
        <v>0.38559901720183376</v>
      </c>
      <c r="AV23" s="31">
        <f t="shared" si="37"/>
        <v>1.1951091937927458</v>
      </c>
      <c r="AW23" s="31">
        <f t="shared" si="38"/>
        <v>2.625596382528137</v>
      </c>
      <c r="AX23" s="31">
        <f t="shared" si="19"/>
        <v>-2.4400982798134407E-2</v>
      </c>
      <c r="AY23" s="31">
        <f t="shared" si="20"/>
        <v>-3.7648908062072337</v>
      </c>
      <c r="AZ23" s="31">
        <f t="shared" si="21"/>
        <v>-9.7744036174718687</v>
      </c>
    </row>
    <row r="24" spans="1:52" ht="15" x14ac:dyDescent="0.2">
      <c r="A24" s="18" t="s">
        <v>59</v>
      </c>
      <c r="B24" s="96">
        <v>44941221</v>
      </c>
      <c r="C24" s="35">
        <v>101.44</v>
      </c>
      <c r="D24" s="24">
        <v>48404674</v>
      </c>
      <c r="E24" s="91">
        <v>146.22</v>
      </c>
      <c r="F24" s="91">
        <v>146.04</v>
      </c>
      <c r="G24" s="91">
        <v>144.32</v>
      </c>
      <c r="H24" s="91">
        <v>140.77000000000001</v>
      </c>
      <c r="I24" s="31">
        <f t="shared" si="22"/>
        <v>0.18000000000000682</v>
      </c>
      <c r="J24" s="31">
        <f t="shared" si="23"/>
        <v>1.9000000000000057</v>
      </c>
      <c r="K24" s="31">
        <f t="shared" si="24"/>
        <v>5.4499999999999886</v>
      </c>
      <c r="L24" s="91">
        <v>74823</v>
      </c>
      <c r="M24" s="91">
        <v>73700</v>
      </c>
      <c r="N24" s="91">
        <v>71599</v>
      </c>
      <c r="O24" s="91">
        <v>70391</v>
      </c>
      <c r="P24" s="91">
        <v>335.39</v>
      </c>
      <c r="Q24" s="91">
        <v>334.95</v>
      </c>
      <c r="R24" s="91">
        <v>331.21</v>
      </c>
      <c r="S24" s="91">
        <v>323.54000000000002</v>
      </c>
      <c r="T24" s="95">
        <f t="shared" si="25"/>
        <v>6928.8763312402425</v>
      </c>
      <c r="U24" s="95">
        <f t="shared" si="26"/>
        <v>6919.7862999759072</v>
      </c>
      <c r="V24" s="95">
        <f t="shared" si="27"/>
        <v>6842.5210342290493</v>
      </c>
      <c r="W24" s="95">
        <f t="shared" si="28"/>
        <v>6684.0652619620996</v>
      </c>
      <c r="X24" s="19">
        <f t="shared" si="29"/>
        <v>3570560.9240347492</v>
      </c>
      <c r="Y24" s="19">
        <f t="shared" si="30"/>
        <v>3568686.4906180389</v>
      </c>
      <c r="Z24" s="19">
        <f t="shared" si="31"/>
        <v>3552693.8177359346</v>
      </c>
      <c r="AA24" s="19">
        <f t="shared" si="32"/>
        <v>3519553.7044699606</v>
      </c>
      <c r="AB24" s="31">
        <f t="shared" si="2"/>
        <v>267.16008001905203</v>
      </c>
      <c r="AC24" s="31">
        <f t="shared" si="3"/>
        <v>263.01219435854949</v>
      </c>
      <c r="AD24" s="31">
        <f t="shared" si="4"/>
        <v>254.36932465607521</v>
      </c>
      <c r="AE24" s="31">
        <f t="shared" si="5"/>
        <v>247.74490481134501</v>
      </c>
      <c r="AF24" s="31">
        <f t="shared" si="33"/>
        <v>4.1478856605025385</v>
      </c>
      <c r="AG24" s="31">
        <f t="shared" si="34"/>
        <v>12.790755362976824</v>
      </c>
      <c r="AH24" s="31">
        <f t="shared" si="35"/>
        <v>19.415175207707023</v>
      </c>
      <c r="AI24" s="31">
        <f t="shared" si="7"/>
        <v>3.9678856605025317</v>
      </c>
      <c r="AJ24" s="31">
        <f t="shared" si="8"/>
        <v>10.890755362976819</v>
      </c>
      <c r="AK24" s="31">
        <f t="shared" si="9"/>
        <v>13.965175207707034</v>
      </c>
      <c r="AM24" s="19">
        <f t="shared" si="10"/>
        <v>247042.03973837904</v>
      </c>
      <c r="AN24" s="19">
        <f t="shared" si="11"/>
        <v>246905.86767034509</v>
      </c>
      <c r="AO24" s="19">
        <f t="shared" si="12"/>
        <v>245744.19268040446</v>
      </c>
      <c r="AP24" s="19">
        <f t="shared" si="13"/>
        <v>243337.79622542937</v>
      </c>
      <c r="AQ24" s="31">
        <f t="shared" si="14"/>
        <v>18.484426539344735</v>
      </c>
      <c r="AR24" s="31">
        <f t="shared" si="15"/>
        <v>18.196962447304433</v>
      </c>
      <c r="AS24" s="31">
        <f t="shared" si="16"/>
        <v>17.595038451724278</v>
      </c>
      <c r="AT24" s="31">
        <f t="shared" si="17"/>
        <v>17.1287908141042</v>
      </c>
      <c r="AU24" s="31">
        <f t="shared" si="36"/>
        <v>0.28746409204030243</v>
      </c>
      <c r="AV24" s="31">
        <f t="shared" si="37"/>
        <v>0.88938808762045696</v>
      </c>
      <c r="AW24" s="31">
        <f t="shared" si="38"/>
        <v>1.3556357252405355</v>
      </c>
      <c r="AX24" s="31">
        <f t="shared" si="19"/>
        <v>0.10746409204029561</v>
      </c>
      <c r="AY24" s="31">
        <f t="shared" si="20"/>
        <v>-1.0106119123795487</v>
      </c>
      <c r="AZ24" s="31">
        <f t="shared" si="21"/>
        <v>-4.0943642747594531</v>
      </c>
    </row>
    <row r="25" spans="1:52" ht="15" x14ac:dyDescent="0.2">
      <c r="A25" s="18" t="s">
        <v>61</v>
      </c>
      <c r="B25" s="96">
        <v>29140815</v>
      </c>
      <c r="C25" s="35">
        <v>85.537999999999997</v>
      </c>
      <c r="D25" s="24">
        <v>31386589</v>
      </c>
      <c r="E25" s="91">
        <v>113.1</v>
      </c>
      <c r="F25" s="91">
        <v>112.44</v>
      </c>
      <c r="G25" s="91">
        <v>109.95</v>
      </c>
      <c r="H25" s="91">
        <v>106.04</v>
      </c>
      <c r="I25" s="31">
        <f t="shared" si="22"/>
        <v>0.65999999999999659</v>
      </c>
      <c r="J25" s="31">
        <f t="shared" si="23"/>
        <v>3.1499999999999915</v>
      </c>
      <c r="K25" s="31">
        <f t="shared" si="24"/>
        <v>7.0599999999999881</v>
      </c>
      <c r="L25" s="91">
        <v>59111</v>
      </c>
      <c r="M25" s="91">
        <v>58425</v>
      </c>
      <c r="N25" s="91">
        <v>57608</v>
      </c>
      <c r="O25" s="91">
        <v>55295</v>
      </c>
      <c r="P25" s="91">
        <v>282.70999999999998</v>
      </c>
      <c r="Q25" s="91">
        <v>281</v>
      </c>
      <c r="R25" s="91">
        <v>274.97000000000003</v>
      </c>
      <c r="S25" s="91">
        <v>265.56</v>
      </c>
      <c r="T25" s="95">
        <f t="shared" si="25"/>
        <v>9007.3502412128946</v>
      </c>
      <c r="U25" s="95">
        <f t="shared" si="26"/>
        <v>8952.8683731768378</v>
      </c>
      <c r="V25" s="95">
        <f t="shared" si="27"/>
        <v>8760.7481016812635</v>
      </c>
      <c r="W25" s="95">
        <f t="shared" si="28"/>
        <v>8460.938523775234</v>
      </c>
      <c r="X25" s="19">
        <f t="shared" si="29"/>
        <v>3965611.3039739807</v>
      </c>
      <c r="Y25" s="19">
        <f t="shared" si="30"/>
        <v>3955999.2772255698</v>
      </c>
      <c r="Z25" s="19">
        <f t="shared" si="31"/>
        <v>3921821.3015615479</v>
      </c>
      <c r="AA25" s="19">
        <f t="shared" si="32"/>
        <v>3867574.9582866635</v>
      </c>
      <c r="AB25" s="31">
        <f t="shared" si="2"/>
        <v>234.41124978920595</v>
      </c>
      <c r="AC25" s="31">
        <f t="shared" si="3"/>
        <v>231.12925777190392</v>
      </c>
      <c r="AD25" s="31">
        <f t="shared" si="4"/>
        <v>225.92828154035766</v>
      </c>
      <c r="AE25" s="31">
        <f t="shared" si="5"/>
        <v>213.85755731846106</v>
      </c>
      <c r="AF25" s="31">
        <f t="shared" si="33"/>
        <v>3.2819920173020307</v>
      </c>
      <c r="AG25" s="31">
        <f t="shared" si="34"/>
        <v>8.4829682488482945</v>
      </c>
      <c r="AH25" s="31">
        <f t="shared" si="35"/>
        <v>20.553692470744892</v>
      </c>
      <c r="AI25" s="31">
        <f t="shared" si="7"/>
        <v>2.6219920173020341</v>
      </c>
      <c r="AJ25" s="31">
        <f t="shared" si="8"/>
        <v>5.332968248848303</v>
      </c>
      <c r="AK25" s="31">
        <f t="shared" si="9"/>
        <v>13.493692470744904</v>
      </c>
      <c r="AM25" s="19">
        <f t="shared" si="10"/>
        <v>275818.40668336488</v>
      </c>
      <c r="AN25" s="19">
        <f t="shared" si="11"/>
        <v>275116.48116129864</v>
      </c>
      <c r="AO25" s="19">
        <f t="shared" si="12"/>
        <v>272621.30065191619</v>
      </c>
      <c r="AP25" s="19">
        <f t="shared" si="13"/>
        <v>268663.25422001677</v>
      </c>
      <c r="AQ25" s="31">
        <f t="shared" si="14"/>
        <v>16.303901837460383</v>
      </c>
      <c r="AR25" s="31">
        <f t="shared" si="15"/>
        <v>16.073680411848873</v>
      </c>
      <c r="AS25" s="31">
        <f t="shared" si="16"/>
        <v>15.705167887955588</v>
      </c>
      <c r="AT25" s="31">
        <f t="shared" si="17"/>
        <v>14.855734642095827</v>
      </c>
      <c r="AU25" s="31">
        <f t="shared" si="36"/>
        <v>0.23022142561151071</v>
      </c>
      <c r="AV25" s="31">
        <f t="shared" si="37"/>
        <v>0.59873394950479586</v>
      </c>
      <c r="AW25" s="31">
        <f t="shared" si="38"/>
        <v>1.4481671953645563</v>
      </c>
      <c r="AX25" s="31">
        <f t="shared" si="19"/>
        <v>-0.42977857438848588</v>
      </c>
      <c r="AY25" s="31">
        <f t="shared" si="20"/>
        <v>-2.5512660504951956</v>
      </c>
      <c r="AZ25" s="31">
        <f t="shared" si="21"/>
        <v>-5.6118328046354318</v>
      </c>
    </row>
    <row r="26" spans="1:52" ht="15" x14ac:dyDescent="0.2">
      <c r="A26" s="18" t="s">
        <v>63</v>
      </c>
      <c r="B26" s="96">
        <v>106161311</v>
      </c>
      <c r="C26" s="35">
        <v>183.39</v>
      </c>
      <c r="D26" s="24">
        <v>114342768</v>
      </c>
      <c r="E26" s="91">
        <v>258.91000000000003</v>
      </c>
      <c r="F26" s="91">
        <v>256.91000000000003</v>
      </c>
      <c r="G26" s="91">
        <v>251.41</v>
      </c>
      <c r="H26" s="91">
        <v>243.03</v>
      </c>
      <c r="I26" s="31">
        <f t="shared" si="22"/>
        <v>2</v>
      </c>
      <c r="J26" s="31">
        <f t="shared" si="23"/>
        <v>7.5000000000000284</v>
      </c>
      <c r="K26" s="31">
        <f t="shared" si="24"/>
        <v>15.880000000000024</v>
      </c>
      <c r="L26" s="91">
        <v>208559</v>
      </c>
      <c r="M26" s="91">
        <v>206084</v>
      </c>
      <c r="N26" s="91">
        <v>203259</v>
      </c>
      <c r="O26" s="91">
        <v>194725</v>
      </c>
      <c r="P26" s="91">
        <v>606.20000000000005</v>
      </c>
      <c r="Q26" s="91">
        <v>601.36</v>
      </c>
      <c r="R26" s="91">
        <v>588.80999999999995</v>
      </c>
      <c r="S26" s="91">
        <v>569.80999999999995</v>
      </c>
      <c r="T26" s="95">
        <f t="shared" si="25"/>
        <v>5301.6033335838083</v>
      </c>
      <c r="U26" s="95">
        <f t="shared" si="26"/>
        <v>5259.274465001582</v>
      </c>
      <c r="V26" s="95">
        <f t="shared" si="27"/>
        <v>5149.516758243949</v>
      </c>
      <c r="W26" s="95">
        <f t="shared" si="28"/>
        <v>4983.349712156697</v>
      </c>
      <c r="X26" s="19">
        <f t="shared" si="29"/>
        <v>3207998.9396248548</v>
      </c>
      <c r="Y26" s="19">
        <f t="shared" si="30"/>
        <v>3197729.0191967338</v>
      </c>
      <c r="Z26" s="19">
        <f t="shared" si="31"/>
        <v>3170866.1816898696</v>
      </c>
      <c r="AA26" s="19">
        <f t="shared" si="32"/>
        <v>3129535.4104996445</v>
      </c>
      <c r="AB26" s="31">
        <f t="shared" si="2"/>
        <v>669.0570508492201</v>
      </c>
      <c r="AC26" s="31">
        <f t="shared" si="3"/>
        <v>659.00078719213968</v>
      </c>
      <c r="AD26" s="31">
        <f t="shared" si="4"/>
        <v>644.50708922410115</v>
      </c>
      <c r="AE26" s="31">
        <f t="shared" si="5"/>
        <v>609.39878280954326</v>
      </c>
      <c r="AF26" s="31">
        <f t="shared" si="33"/>
        <v>10.056263657080422</v>
      </c>
      <c r="AG26" s="31">
        <f t="shared" si="34"/>
        <v>24.549961625118954</v>
      </c>
      <c r="AH26" s="31">
        <f t="shared" si="35"/>
        <v>59.658268039676841</v>
      </c>
      <c r="AI26" s="31">
        <f t="shared" si="7"/>
        <v>8.0562636570804216</v>
      </c>
      <c r="AJ26" s="31">
        <f t="shared" si="8"/>
        <v>17.049961625118925</v>
      </c>
      <c r="AK26" s="31">
        <f t="shared" si="9"/>
        <v>43.778268039676817</v>
      </c>
      <c r="AM26" s="19">
        <f t="shared" si="10"/>
        <v>220771.76066238974</v>
      </c>
      <c r="AN26" s="19">
        <f t="shared" si="11"/>
        <v>220029.714560525</v>
      </c>
      <c r="AO26" s="19">
        <f t="shared" si="12"/>
        <v>218089.32289866524</v>
      </c>
      <c r="AP26" s="19">
        <f t="shared" si="13"/>
        <v>215105.47166867671</v>
      </c>
      <c r="AQ26" s="31">
        <f t="shared" si="14"/>
        <v>46.04393763198734</v>
      </c>
      <c r="AR26" s="31">
        <f t="shared" si="15"/>
        <v>45.344603695491237</v>
      </c>
      <c r="AS26" s="31">
        <f t="shared" si="16"/>
        <v>44.328617683059797</v>
      </c>
      <c r="AT26" s="31">
        <f t="shared" si="17"/>
        <v>41.886412970683075</v>
      </c>
      <c r="AU26" s="31">
        <f t="shared" si="36"/>
        <v>0.69933393649610309</v>
      </c>
      <c r="AV26" s="31">
        <f t="shared" si="37"/>
        <v>1.7153199489275437</v>
      </c>
      <c r="AW26" s="31">
        <f t="shared" si="38"/>
        <v>4.1575246613042651</v>
      </c>
      <c r="AX26" s="31">
        <f t="shared" si="19"/>
        <v>-1.3006660635038969</v>
      </c>
      <c r="AY26" s="31">
        <f t="shared" si="20"/>
        <v>-5.7846800510724847</v>
      </c>
      <c r="AZ26" s="31">
        <f t="shared" si="21"/>
        <v>-11.722475338695759</v>
      </c>
    </row>
    <row r="27" spans="1:52" ht="15" x14ac:dyDescent="0.2">
      <c r="A27" s="18" t="s">
        <v>65</v>
      </c>
      <c r="B27" s="96">
        <v>37715953</v>
      </c>
      <c r="C27" s="35">
        <v>47.881</v>
      </c>
      <c r="D27" s="24">
        <v>40622581</v>
      </c>
      <c r="E27" s="91">
        <v>81.850999999999999</v>
      </c>
      <c r="F27" s="91">
        <v>79.355000000000004</v>
      </c>
      <c r="G27" s="91">
        <v>76.239999999999995</v>
      </c>
      <c r="H27" s="91">
        <v>73.444000000000003</v>
      </c>
      <c r="I27" s="31">
        <f t="shared" si="22"/>
        <v>2.4959999999999951</v>
      </c>
      <c r="J27" s="31">
        <f t="shared" si="23"/>
        <v>5.6110000000000042</v>
      </c>
      <c r="K27" s="31">
        <f t="shared" si="24"/>
        <v>8.4069999999999965</v>
      </c>
      <c r="L27" s="91">
        <v>65986</v>
      </c>
      <c r="M27" s="91">
        <v>64844</v>
      </c>
      <c r="N27" s="91">
        <v>62544</v>
      </c>
      <c r="O27" s="91">
        <v>60146</v>
      </c>
      <c r="P27" s="91">
        <v>158.19</v>
      </c>
      <c r="Q27" s="91">
        <v>153.19999999999999</v>
      </c>
      <c r="R27" s="91">
        <v>147.25</v>
      </c>
      <c r="S27" s="91">
        <v>141.91</v>
      </c>
      <c r="T27" s="95">
        <f t="shared" si="25"/>
        <v>3894.1395673504844</v>
      </c>
      <c r="U27" s="95">
        <f t="shared" si="26"/>
        <v>3771.3014837732735</v>
      </c>
      <c r="V27" s="95">
        <f t="shared" si="27"/>
        <v>3624.8312237964396</v>
      </c>
      <c r="W27" s="95">
        <f t="shared" si="28"/>
        <v>3493.3772425735328</v>
      </c>
      <c r="X27" s="19">
        <f t="shared" si="29"/>
        <v>2835540.9844400617</v>
      </c>
      <c r="Y27" s="19">
        <f t="shared" si="30"/>
        <v>2799418.4759466667</v>
      </c>
      <c r="Z27" s="19">
        <f t="shared" si="31"/>
        <v>2755411.329982887</v>
      </c>
      <c r="AA27" s="19">
        <f t="shared" si="32"/>
        <v>2714998.0280402103</v>
      </c>
      <c r="AB27" s="31">
        <f t="shared" si="2"/>
        <v>187.1060073992619</v>
      </c>
      <c r="AC27" s="31">
        <f t="shared" si="3"/>
        <v>181.52549165428564</v>
      </c>
      <c r="AD27" s="31">
        <f t="shared" si="4"/>
        <v>172.33444622244969</v>
      </c>
      <c r="AE27" s="31">
        <f t="shared" si="5"/>
        <v>163.2962713945065</v>
      </c>
      <c r="AF27" s="31">
        <f t="shared" si="33"/>
        <v>5.5805157449762532</v>
      </c>
      <c r="AG27" s="31">
        <f t="shared" si="34"/>
        <v>14.771561176812213</v>
      </c>
      <c r="AH27" s="31">
        <f t="shared" si="35"/>
        <v>23.809736004755393</v>
      </c>
      <c r="AI27" s="31">
        <f t="shared" si="7"/>
        <v>3.0845157449762581</v>
      </c>
      <c r="AJ27" s="31">
        <f t="shared" si="8"/>
        <v>9.1605611768122088</v>
      </c>
      <c r="AK27" s="31">
        <f t="shared" si="9"/>
        <v>15.402736004755397</v>
      </c>
      <c r="AM27" s="19">
        <f t="shared" si="10"/>
        <v>193939.07488733827</v>
      </c>
      <c r="AN27" s="19">
        <f t="shared" si="11"/>
        <v>191345.74542528077</v>
      </c>
      <c r="AO27" s="19">
        <f t="shared" si="12"/>
        <v>188188.61939164394</v>
      </c>
      <c r="AP27" s="19">
        <f t="shared" si="13"/>
        <v>185291.53909193783</v>
      </c>
      <c r="AQ27" s="31">
        <f t="shared" si="14"/>
        <v>12.797263795515903</v>
      </c>
      <c r="AR27" s="31">
        <f t="shared" si="15"/>
        <v>12.407623516356907</v>
      </c>
      <c r="AS27" s="31">
        <f t="shared" si="16"/>
        <v>11.770069011230978</v>
      </c>
      <c r="AT27" s="31">
        <f t="shared" si="17"/>
        <v>11.144544910223692</v>
      </c>
      <c r="AU27" s="31">
        <f t="shared" si="36"/>
        <v>0.38964027915899635</v>
      </c>
      <c r="AV27" s="31">
        <f t="shared" si="37"/>
        <v>1.0271947842849247</v>
      </c>
      <c r="AW27" s="31">
        <f t="shared" si="38"/>
        <v>1.6527188852922112</v>
      </c>
      <c r="AX27" s="31">
        <f t="shared" si="19"/>
        <v>-2.1063597208409988</v>
      </c>
      <c r="AY27" s="31">
        <f t="shared" si="20"/>
        <v>-4.5838052157150795</v>
      </c>
      <c r="AZ27" s="31">
        <f t="shared" si="21"/>
        <v>-6.7542811147077852</v>
      </c>
    </row>
    <row r="28" spans="1:52" ht="15" x14ac:dyDescent="0.2">
      <c r="A28" s="18" t="s">
        <v>67</v>
      </c>
      <c r="B28" s="96">
        <v>47472099</v>
      </c>
      <c r="C28" s="35">
        <v>78.879000000000005</v>
      </c>
      <c r="D28" s="24">
        <v>51130597</v>
      </c>
      <c r="E28" s="91">
        <v>104.9</v>
      </c>
      <c r="F28" s="91">
        <v>104.53</v>
      </c>
      <c r="G28" s="91">
        <v>103.4</v>
      </c>
      <c r="H28" s="91">
        <v>101.56</v>
      </c>
      <c r="I28" s="31">
        <f t="shared" si="22"/>
        <v>0.37000000000000455</v>
      </c>
      <c r="J28" s="31">
        <f t="shared" si="23"/>
        <v>1.5</v>
      </c>
      <c r="K28" s="31">
        <f t="shared" si="24"/>
        <v>3.3400000000000034</v>
      </c>
      <c r="L28" s="91">
        <v>53306</v>
      </c>
      <c r="M28" s="91">
        <v>50767</v>
      </c>
      <c r="N28" s="91">
        <v>46368</v>
      </c>
      <c r="O28" s="91">
        <v>45232</v>
      </c>
      <c r="P28" s="91">
        <v>259.93</v>
      </c>
      <c r="Q28" s="91">
        <v>258.95</v>
      </c>
      <c r="R28" s="91">
        <v>256.19</v>
      </c>
      <c r="S28" s="91">
        <v>251.72</v>
      </c>
      <c r="T28" s="95">
        <f t="shared" si="25"/>
        <v>5083.6488375052613</v>
      </c>
      <c r="U28" s="95">
        <f t="shared" si="26"/>
        <v>5064.4822316469335</v>
      </c>
      <c r="V28" s="95">
        <f t="shared" si="27"/>
        <v>5010.502811066337</v>
      </c>
      <c r="W28" s="95">
        <f t="shared" si="28"/>
        <v>4923.0796190390656</v>
      </c>
      <c r="X28" s="19">
        <f t="shared" si="29"/>
        <v>3154579.9674123414</v>
      </c>
      <c r="Y28" s="19">
        <f t="shared" si="30"/>
        <v>3149817.1587825646</v>
      </c>
      <c r="Z28" s="19">
        <f t="shared" si="31"/>
        <v>3136345.1337949978</v>
      </c>
      <c r="AA28" s="19">
        <f t="shared" si="32"/>
        <v>3114340.3141030283</v>
      </c>
      <c r="AB28" s="31">
        <f t="shared" si="2"/>
        <v>168.15803974288227</v>
      </c>
      <c r="AC28" s="31">
        <f t="shared" si="3"/>
        <v>159.90676769991447</v>
      </c>
      <c r="AD28" s="31">
        <f t="shared" si="4"/>
        <v>145.42605116380645</v>
      </c>
      <c r="AE28" s="31">
        <f t="shared" si="5"/>
        <v>140.86784108750817</v>
      </c>
      <c r="AF28" s="31">
        <f t="shared" si="33"/>
        <v>8.2512720429677984</v>
      </c>
      <c r="AG28" s="31">
        <f t="shared" si="34"/>
        <v>22.731988579075818</v>
      </c>
      <c r="AH28" s="31">
        <f t="shared" si="35"/>
        <v>27.290198655374098</v>
      </c>
      <c r="AI28" s="31">
        <f t="shared" si="7"/>
        <v>7.8812720429677938</v>
      </c>
      <c r="AJ28" s="31">
        <f t="shared" si="8"/>
        <v>21.231988579075818</v>
      </c>
      <c r="AK28" s="31">
        <f t="shared" si="9"/>
        <v>23.950198655374095</v>
      </c>
      <c r="AM28" s="19">
        <f t="shared" si="10"/>
        <v>216913.31544746493</v>
      </c>
      <c r="AN28" s="19">
        <f t="shared" si="11"/>
        <v>216569.45620536688</v>
      </c>
      <c r="AO28" s="19">
        <f t="shared" si="12"/>
        <v>215596.96084748025</v>
      </c>
      <c r="AP28" s="19">
        <f t="shared" si="13"/>
        <v>214008.96432329033</v>
      </c>
      <c r="AQ28" s="31">
        <f t="shared" si="14"/>
        <v>11.562781193242564</v>
      </c>
      <c r="AR28" s="31">
        <f t="shared" si="15"/>
        <v>10.99458158317786</v>
      </c>
      <c r="AS28" s="31">
        <f t="shared" si="16"/>
        <v>9.9967998805759635</v>
      </c>
      <c r="AT28" s="31">
        <f t="shared" si="17"/>
        <v>9.6800534742710678</v>
      </c>
      <c r="AU28" s="31">
        <f t="shared" si="36"/>
        <v>0.56819961006470443</v>
      </c>
      <c r="AV28" s="31">
        <f t="shared" si="37"/>
        <v>1.5659813126666009</v>
      </c>
      <c r="AW28" s="31">
        <f t="shared" si="38"/>
        <v>1.8827277189714966</v>
      </c>
      <c r="AX28" s="31">
        <f t="shared" si="19"/>
        <v>0.19819961006469988</v>
      </c>
      <c r="AY28" s="31">
        <f t="shared" si="20"/>
        <v>6.59813126666009E-2</v>
      </c>
      <c r="AZ28" s="31">
        <f t="shared" si="21"/>
        <v>-1.4572722810285068</v>
      </c>
    </row>
    <row r="29" spans="1:52" ht="15" x14ac:dyDescent="0.2">
      <c r="A29" s="18" t="s">
        <v>69</v>
      </c>
      <c r="B29" s="96">
        <v>35953112</v>
      </c>
      <c r="C29" s="35">
        <v>103.6</v>
      </c>
      <c r="D29" s="24">
        <v>38723884</v>
      </c>
      <c r="E29" s="91">
        <v>136.91999999999999</v>
      </c>
      <c r="F29" s="91">
        <v>133.72999999999999</v>
      </c>
      <c r="G29" s="91">
        <v>129.13999999999999</v>
      </c>
      <c r="H29" s="91">
        <v>124.27</v>
      </c>
      <c r="I29" s="31">
        <f t="shared" si="22"/>
        <v>3.1899999999999977</v>
      </c>
      <c r="J29" s="31">
        <f t="shared" si="23"/>
        <v>7.7800000000000011</v>
      </c>
      <c r="K29" s="31">
        <f t="shared" si="24"/>
        <v>12.649999999999991</v>
      </c>
      <c r="L29" s="91">
        <v>63505</v>
      </c>
      <c r="M29" s="91">
        <v>63088</v>
      </c>
      <c r="N29" s="91">
        <v>62054</v>
      </c>
      <c r="O29" s="91">
        <v>60640</v>
      </c>
      <c r="P29" s="91">
        <v>340.03</v>
      </c>
      <c r="Q29" s="91">
        <v>332.22</v>
      </c>
      <c r="R29" s="91">
        <v>321.20999999999998</v>
      </c>
      <c r="S29" s="91">
        <v>309.54000000000002</v>
      </c>
      <c r="T29" s="95">
        <f t="shared" si="25"/>
        <v>8780.8857190048384</v>
      </c>
      <c r="U29" s="95">
        <f t="shared" si="26"/>
        <v>8579.2014044872158</v>
      </c>
      <c r="V29" s="95">
        <f t="shared" si="27"/>
        <v>8294.880751114737</v>
      </c>
      <c r="W29" s="95">
        <f t="shared" si="28"/>
        <v>7993.5163528534495</v>
      </c>
      <c r="X29" s="19">
        <f t="shared" si="29"/>
        <v>3925424.7263618116</v>
      </c>
      <c r="Y29" s="19">
        <f t="shared" si="30"/>
        <v>3889108.586926261</v>
      </c>
      <c r="Z29" s="19">
        <f t="shared" si="31"/>
        <v>3837031.65915563</v>
      </c>
      <c r="AA29" s="19">
        <f t="shared" si="32"/>
        <v>3780649.9757538005</v>
      </c>
      <c r="AB29" s="31">
        <f t="shared" si="2"/>
        <v>249.28409724760684</v>
      </c>
      <c r="AC29" s="31">
        <f t="shared" si="3"/>
        <v>245.35608253200394</v>
      </c>
      <c r="AD29" s="31">
        <f t="shared" si="4"/>
        <v>238.10316257724347</v>
      </c>
      <c r="AE29" s="31">
        <f t="shared" si="5"/>
        <v>229.25861452971046</v>
      </c>
      <c r="AF29" s="31">
        <f t="shared" si="33"/>
        <v>3.9280147156028988</v>
      </c>
      <c r="AG29" s="31">
        <f t="shared" si="34"/>
        <v>11.180934670363371</v>
      </c>
      <c r="AH29" s="31">
        <f t="shared" si="35"/>
        <v>20.025482717896381</v>
      </c>
      <c r="AI29" s="31">
        <f t="shared" si="7"/>
        <v>0.73801471560290111</v>
      </c>
      <c r="AJ29" s="31">
        <f t="shared" si="8"/>
        <v>3.4009346703633696</v>
      </c>
      <c r="AK29" s="31">
        <f t="shared" si="9"/>
        <v>7.3754827178963893</v>
      </c>
      <c r="AM29" s="19">
        <f t="shared" si="10"/>
        <v>272884.3194080242</v>
      </c>
      <c r="AN29" s="19">
        <f t="shared" si="11"/>
        <v>270234.110273181</v>
      </c>
      <c r="AO29" s="19">
        <f t="shared" si="12"/>
        <v>266435.90246472351</v>
      </c>
      <c r="AP29" s="19">
        <f t="shared" si="13"/>
        <v>262326.63523550564</v>
      </c>
      <c r="AQ29" s="31">
        <f t="shared" si="14"/>
        <v>17.329518704006578</v>
      </c>
      <c r="AR29" s="31">
        <f t="shared" si="15"/>
        <v>17.048529548914441</v>
      </c>
      <c r="AS29" s="31">
        <f t="shared" si="16"/>
        <v>16.53341349154595</v>
      </c>
      <c r="AT29" s="31">
        <f t="shared" si="17"/>
        <v>15.907487160681063</v>
      </c>
      <c r="AU29" s="31">
        <f t="shared" si="36"/>
        <v>0.2809891550921364</v>
      </c>
      <c r="AV29" s="31">
        <f t="shared" si="37"/>
        <v>0.7961052124606276</v>
      </c>
      <c r="AW29" s="31">
        <f t="shared" si="38"/>
        <v>1.4220315433255148</v>
      </c>
      <c r="AX29" s="31">
        <f t="shared" si="19"/>
        <v>-2.9090108449078613</v>
      </c>
      <c r="AY29" s="31">
        <f t="shared" si="20"/>
        <v>-6.9838947875393735</v>
      </c>
      <c r="AZ29" s="31">
        <f t="shared" si="21"/>
        <v>-11.227968456674477</v>
      </c>
    </row>
    <row r="30" spans="1:52" ht="15" x14ac:dyDescent="0.2">
      <c r="A30" s="18" t="s">
        <v>71</v>
      </c>
      <c r="B30" s="96">
        <v>25901775</v>
      </c>
      <c r="C30" s="35">
        <v>43.554000000000002</v>
      </c>
      <c r="D30" s="24">
        <v>27897928</v>
      </c>
      <c r="E30" s="91">
        <v>63.533999999999999</v>
      </c>
      <c r="F30" s="91">
        <v>63.23</v>
      </c>
      <c r="G30" s="91">
        <v>62.712000000000003</v>
      </c>
      <c r="H30" s="91">
        <v>62.069000000000003</v>
      </c>
      <c r="I30" s="31">
        <f t="shared" si="22"/>
        <v>0.30400000000000205</v>
      </c>
      <c r="J30" s="31">
        <f t="shared" si="23"/>
        <v>0.82199999999999562</v>
      </c>
      <c r="K30" s="31">
        <f t="shared" si="24"/>
        <v>1.4649999999999963</v>
      </c>
      <c r="L30" s="91">
        <v>37514</v>
      </c>
      <c r="M30" s="91">
        <v>36666</v>
      </c>
      <c r="N30" s="91">
        <v>35626</v>
      </c>
      <c r="O30" s="91">
        <v>35536</v>
      </c>
      <c r="P30" s="91">
        <v>142.82</v>
      </c>
      <c r="Q30" s="91">
        <v>142.16</v>
      </c>
      <c r="R30" s="91">
        <v>141.07</v>
      </c>
      <c r="S30" s="91">
        <v>139.72999999999999</v>
      </c>
      <c r="T30" s="95">
        <f t="shared" si="25"/>
        <v>5119.3766074670493</v>
      </c>
      <c r="U30" s="95">
        <f t="shared" si="26"/>
        <v>5095.7189365461118</v>
      </c>
      <c r="V30" s="95">
        <f t="shared" si="27"/>
        <v>5056.6479345706248</v>
      </c>
      <c r="W30" s="95">
        <f t="shared" si="28"/>
        <v>5008.6156936099342</v>
      </c>
      <c r="X30" s="19">
        <f t="shared" si="29"/>
        <v>3163429.4665688328</v>
      </c>
      <c r="Y30" s="19">
        <f t="shared" si="30"/>
        <v>3157573.8017187193</v>
      </c>
      <c r="Z30" s="19">
        <f t="shared" si="31"/>
        <v>3147867.2603779626</v>
      </c>
      <c r="AA30" s="19">
        <f t="shared" si="32"/>
        <v>3135872.5807794174</v>
      </c>
      <c r="AB30" s="31">
        <f t="shared" si="2"/>
        <v>118.67289300886318</v>
      </c>
      <c r="AC30" s="31">
        <f t="shared" si="3"/>
        <v>115.77560101381856</v>
      </c>
      <c r="AD30" s="31">
        <f t="shared" si="4"/>
        <v>112.1459190182253</v>
      </c>
      <c r="AE30" s="31">
        <f t="shared" si="5"/>
        <v>111.43636803057738</v>
      </c>
      <c r="AF30" s="31">
        <f t="shared" si="33"/>
        <v>2.8972919950446254</v>
      </c>
      <c r="AG30" s="31">
        <f t="shared" si="34"/>
        <v>6.5269739906378845</v>
      </c>
      <c r="AH30" s="31">
        <f t="shared" si="35"/>
        <v>7.2365249782858001</v>
      </c>
      <c r="AI30" s="31">
        <f t="shared" si="7"/>
        <v>2.5932919950446234</v>
      </c>
      <c r="AJ30" s="31">
        <f t="shared" si="8"/>
        <v>5.7049739906378889</v>
      </c>
      <c r="AK30" s="31">
        <f t="shared" si="9"/>
        <v>5.7715249782858038</v>
      </c>
      <c r="AM30" s="19">
        <f t="shared" si="10"/>
        <v>217552.28930854064</v>
      </c>
      <c r="AN30" s="19">
        <f t="shared" si="11"/>
        <v>217129.47380512898</v>
      </c>
      <c r="AO30" s="19">
        <f t="shared" si="12"/>
        <v>216428.68740099747</v>
      </c>
      <c r="AP30" s="19">
        <f t="shared" si="13"/>
        <v>215562.85278979928</v>
      </c>
      <c r="AQ30" s="31">
        <f t="shared" si="14"/>
        <v>8.1612565811205933</v>
      </c>
      <c r="AR30" s="31">
        <f t="shared" si="15"/>
        <v>7.961269286538859</v>
      </c>
      <c r="AS30" s="31">
        <f t="shared" si="16"/>
        <v>7.7104884173479356</v>
      </c>
      <c r="AT30" s="31">
        <f t="shared" si="17"/>
        <v>7.6602415367383072</v>
      </c>
      <c r="AU30" s="31">
        <f t="shared" si="36"/>
        <v>0.19998729458173425</v>
      </c>
      <c r="AV30" s="31">
        <f t="shared" si="37"/>
        <v>0.45076816377265772</v>
      </c>
      <c r="AW30" s="31">
        <f t="shared" si="38"/>
        <v>0.50101504438228606</v>
      </c>
      <c r="AX30" s="31">
        <f t="shared" si="19"/>
        <v>-0.10401270541826779</v>
      </c>
      <c r="AY30" s="31">
        <f t="shared" si="20"/>
        <v>-0.37123183622733791</v>
      </c>
      <c r="AZ30" s="31">
        <f t="shared" si="21"/>
        <v>-0.96398495561771025</v>
      </c>
    </row>
    <row r="31" spans="1:52" ht="15" x14ac:dyDescent="0.2">
      <c r="A31" s="18" t="s">
        <v>73</v>
      </c>
      <c r="B31" s="96">
        <v>5698155</v>
      </c>
      <c r="C31" s="35">
        <v>13.641999999999999</v>
      </c>
      <c r="D31" s="24">
        <v>6137291</v>
      </c>
      <c r="E31" s="91">
        <v>16.452999999999999</v>
      </c>
      <c r="F31" s="91">
        <v>16.244</v>
      </c>
      <c r="G31" s="91">
        <v>15.975</v>
      </c>
      <c r="H31" s="91">
        <v>15.855</v>
      </c>
      <c r="I31" s="31">
        <f t="shared" si="22"/>
        <v>0.20899999999999963</v>
      </c>
      <c r="J31" s="31">
        <f t="shared" si="23"/>
        <v>0.47799999999999976</v>
      </c>
      <c r="K31" s="31">
        <f t="shared" si="24"/>
        <v>0.59799999999999898</v>
      </c>
      <c r="L31" s="91">
        <v>5704</v>
      </c>
      <c r="M31" s="91">
        <v>5406</v>
      </c>
      <c r="N31" s="91">
        <v>4923</v>
      </c>
      <c r="O31" s="91">
        <v>4858</v>
      </c>
      <c r="P31" s="91">
        <v>45.087000000000003</v>
      </c>
      <c r="Q31" s="91">
        <v>44.591000000000001</v>
      </c>
      <c r="R31" s="91">
        <v>43.948999999999998</v>
      </c>
      <c r="S31" s="91">
        <v>43.652000000000001</v>
      </c>
      <c r="T31" s="95">
        <f t="shared" si="25"/>
        <v>7346.4008794759775</v>
      </c>
      <c r="U31" s="95">
        <f t="shared" si="26"/>
        <v>7265.5834634531757</v>
      </c>
      <c r="V31" s="95">
        <f t="shared" si="27"/>
        <v>7160.977049972048</v>
      </c>
      <c r="W31" s="95">
        <f t="shared" si="28"/>
        <v>7112.5843633616196</v>
      </c>
      <c r="X31" s="19">
        <f t="shared" si="29"/>
        <v>3655116.0731026647</v>
      </c>
      <c r="Y31" s="19">
        <f t="shared" si="30"/>
        <v>3638978.7728384142</v>
      </c>
      <c r="Z31" s="19">
        <f t="shared" si="31"/>
        <v>3617930.6389763569</v>
      </c>
      <c r="AA31" s="19">
        <f t="shared" si="32"/>
        <v>3608130.9918867107</v>
      </c>
      <c r="AB31" s="31">
        <f t="shared" si="2"/>
        <v>20.8487820809776</v>
      </c>
      <c r="AC31" s="31">
        <f t="shared" si="3"/>
        <v>19.672319245964466</v>
      </c>
      <c r="AD31" s="31">
        <f t="shared" si="4"/>
        <v>17.811072535680609</v>
      </c>
      <c r="AE31" s="31">
        <f t="shared" si="5"/>
        <v>17.528300358585639</v>
      </c>
      <c r="AF31" s="31">
        <f t="shared" si="33"/>
        <v>1.1764628350131332</v>
      </c>
      <c r="AG31" s="31">
        <f t="shared" si="34"/>
        <v>3.0377095452969911</v>
      </c>
      <c r="AH31" s="31">
        <f t="shared" si="35"/>
        <v>3.3204817223919605</v>
      </c>
      <c r="AI31" s="31">
        <f t="shared" si="7"/>
        <v>0.96746283501313357</v>
      </c>
      <c r="AJ31" s="31">
        <f t="shared" si="8"/>
        <v>2.5597095452969914</v>
      </c>
      <c r="AK31" s="31">
        <f t="shared" si="9"/>
        <v>2.7224817223919615</v>
      </c>
      <c r="AM31" s="19">
        <f t="shared" si="10"/>
        <v>253188.41269699892</v>
      </c>
      <c r="AN31" s="19">
        <f t="shared" si="11"/>
        <v>252014.82694845743</v>
      </c>
      <c r="AO31" s="19">
        <f t="shared" si="12"/>
        <v>250484.49182213884</v>
      </c>
      <c r="AP31" s="19">
        <f t="shared" si="13"/>
        <v>249772.14595944947</v>
      </c>
      <c r="AQ31" s="31">
        <f t="shared" si="14"/>
        <v>1.4441867060236819</v>
      </c>
      <c r="AR31" s="31">
        <f t="shared" si="15"/>
        <v>1.3623921544833608</v>
      </c>
      <c r="AS31" s="31">
        <f t="shared" si="16"/>
        <v>1.2331351532403896</v>
      </c>
      <c r="AT31" s="31">
        <f t="shared" si="17"/>
        <v>1.2133930850710055</v>
      </c>
      <c r="AU31" s="31">
        <f t="shared" si="36"/>
        <v>8.1794551540321114E-2</v>
      </c>
      <c r="AV31" s="31">
        <f t="shared" si="37"/>
        <v>0.21105155278329235</v>
      </c>
      <c r="AW31" s="31">
        <f t="shared" si="38"/>
        <v>0.23079362095267641</v>
      </c>
      <c r="AX31" s="31">
        <f t="shared" si="19"/>
        <v>-0.12720544845967852</v>
      </c>
      <c r="AY31" s="31">
        <f t="shared" si="20"/>
        <v>-0.26694844721670741</v>
      </c>
      <c r="AZ31" s="31">
        <f t="shared" si="21"/>
        <v>-0.36720637904732256</v>
      </c>
    </row>
    <row r="32" spans="1:52" ht="15" x14ac:dyDescent="0.2">
      <c r="A32" s="18" t="s">
        <v>75</v>
      </c>
      <c r="B32" s="96">
        <v>6102645</v>
      </c>
      <c r="C32" s="35">
        <v>15.61</v>
      </c>
      <c r="D32" s="24">
        <v>6572953</v>
      </c>
      <c r="E32" s="91">
        <v>16.402999999999999</v>
      </c>
      <c r="F32" s="91">
        <v>16.119</v>
      </c>
      <c r="G32" s="91">
        <v>15.712999999999999</v>
      </c>
      <c r="H32" s="91">
        <v>15.449</v>
      </c>
      <c r="I32" s="31">
        <f t="shared" si="22"/>
        <v>0.28399999999999892</v>
      </c>
      <c r="J32" s="31">
        <f t="shared" si="23"/>
        <v>0.6899999999999995</v>
      </c>
      <c r="K32" s="31">
        <f t="shared" si="24"/>
        <v>0.95399999999999885</v>
      </c>
      <c r="L32" s="91">
        <v>10586</v>
      </c>
      <c r="M32" s="91">
        <v>10495</v>
      </c>
      <c r="N32" s="91">
        <v>10338</v>
      </c>
      <c r="O32" s="91">
        <v>10285</v>
      </c>
      <c r="P32" s="91">
        <v>51.405000000000001</v>
      </c>
      <c r="Q32" s="91">
        <v>50.509</v>
      </c>
      <c r="R32" s="91">
        <v>49.265000000000001</v>
      </c>
      <c r="S32" s="91">
        <v>48.441000000000003</v>
      </c>
      <c r="T32" s="95">
        <f t="shared" si="25"/>
        <v>7820.6857709160558</v>
      </c>
      <c r="U32" s="95">
        <f t="shared" si="26"/>
        <v>7684.3695672249596</v>
      </c>
      <c r="V32" s="95">
        <f t="shared" si="27"/>
        <v>7495.1091237074115</v>
      </c>
      <c r="W32" s="95">
        <f t="shared" si="28"/>
        <v>7369.746900670064</v>
      </c>
      <c r="X32" s="19">
        <f t="shared" si="29"/>
        <v>3747738.3122933269</v>
      </c>
      <c r="Y32" s="19">
        <f t="shared" si="30"/>
        <v>3721470.8465771126</v>
      </c>
      <c r="Z32" s="19">
        <f t="shared" si="31"/>
        <v>3684533.4863600326</v>
      </c>
      <c r="AA32" s="19">
        <f t="shared" si="32"/>
        <v>3659757.8672715449</v>
      </c>
      <c r="AB32" s="31">
        <f t="shared" si="2"/>
        <v>39.673557773937155</v>
      </c>
      <c r="AC32" s="31">
        <f t="shared" si="3"/>
        <v>39.0568365348268</v>
      </c>
      <c r="AD32" s="31">
        <f t="shared" si="4"/>
        <v>38.090707181990012</v>
      </c>
      <c r="AE32" s="31">
        <f t="shared" si="5"/>
        <v>37.64060966488784</v>
      </c>
      <c r="AF32" s="31">
        <f t="shared" si="33"/>
        <v>0.6167212391103547</v>
      </c>
      <c r="AG32" s="46">
        <f t="shared" si="34"/>
        <v>1.5828505919471425</v>
      </c>
      <c r="AH32" s="31">
        <f t="shared" si="35"/>
        <v>2.0329481090493147</v>
      </c>
      <c r="AI32" s="31">
        <f t="shared" si="7"/>
        <v>0.33272123911035578</v>
      </c>
      <c r="AJ32" s="31">
        <f t="shared" si="8"/>
        <v>0.892850591947143</v>
      </c>
      <c r="AK32" s="31">
        <f t="shared" si="9"/>
        <v>1.0789481090493158</v>
      </c>
      <c r="AM32" s="19">
        <f t="shared" si="10"/>
        <v>259929.34695717547</v>
      </c>
      <c r="AN32" s="19">
        <f t="shared" si="11"/>
        <v>258016.77732293733</v>
      </c>
      <c r="AO32" s="19">
        <f t="shared" si="12"/>
        <v>255328.46105029073</v>
      </c>
      <c r="AP32" s="19">
        <f t="shared" si="13"/>
        <v>253526.03537717482</v>
      </c>
      <c r="AQ32" s="31">
        <f t="shared" si="14"/>
        <v>2.7516120668886597</v>
      </c>
      <c r="AR32" s="31">
        <f t="shared" si="15"/>
        <v>2.7078860780042273</v>
      </c>
      <c r="AS32" s="31">
        <f t="shared" si="16"/>
        <v>2.6395856303379053</v>
      </c>
      <c r="AT32" s="31">
        <f t="shared" si="17"/>
        <v>2.6075152738542426</v>
      </c>
      <c r="AU32" s="31">
        <f t="shared" si="36"/>
        <v>4.3725988884432354E-2</v>
      </c>
      <c r="AV32" s="31">
        <f t="shared" si="37"/>
        <v>0.11202643655075439</v>
      </c>
      <c r="AW32" s="31">
        <f t="shared" si="38"/>
        <v>0.14409679303441703</v>
      </c>
      <c r="AX32" s="31">
        <f t="shared" si="19"/>
        <v>-0.24027401111556657</v>
      </c>
      <c r="AY32" s="31">
        <f t="shared" si="20"/>
        <v>-0.57797356344924511</v>
      </c>
      <c r="AZ32" s="31">
        <f t="shared" si="21"/>
        <v>-0.80990320696558182</v>
      </c>
    </row>
    <row r="33" spans="1:52" ht="15" x14ac:dyDescent="0.2">
      <c r="A33" s="18" t="s">
        <v>77</v>
      </c>
      <c r="B33" s="96">
        <v>24485554</v>
      </c>
      <c r="C33" s="35">
        <v>55.494</v>
      </c>
      <c r="D33" s="24">
        <v>26372564</v>
      </c>
      <c r="E33" s="91">
        <v>65.843999999999994</v>
      </c>
      <c r="F33" s="91">
        <v>64.956000000000003</v>
      </c>
      <c r="G33" s="91">
        <v>63.811</v>
      </c>
      <c r="H33" s="91">
        <v>62.454999999999998</v>
      </c>
      <c r="I33" s="31">
        <f t="shared" si="22"/>
        <v>0.88799999999999102</v>
      </c>
      <c r="J33" s="31">
        <f t="shared" si="23"/>
        <v>2.0329999999999941</v>
      </c>
      <c r="K33" s="31">
        <f t="shared" si="24"/>
        <v>3.3889999999999958</v>
      </c>
      <c r="L33" s="91">
        <v>28207</v>
      </c>
      <c r="M33" s="91">
        <v>27920</v>
      </c>
      <c r="N33" s="91">
        <v>26742</v>
      </c>
      <c r="O33" s="91">
        <v>26926</v>
      </c>
      <c r="P33" s="91">
        <v>180.88</v>
      </c>
      <c r="Q33" s="91">
        <v>178.45</v>
      </c>
      <c r="R33" s="91">
        <v>175.42</v>
      </c>
      <c r="S33" s="91">
        <v>171.87</v>
      </c>
      <c r="T33" s="95">
        <f t="shared" si="25"/>
        <v>6858.642944235532</v>
      </c>
      <c r="U33" s="95">
        <f t="shared" si="26"/>
        <v>6766.5017326339594</v>
      </c>
      <c r="V33" s="95">
        <f t="shared" si="27"/>
        <v>6651.6096045875547</v>
      </c>
      <c r="W33" s="95">
        <f t="shared" si="28"/>
        <v>6517.0000156222959</v>
      </c>
      <c r="X33" s="19">
        <f t="shared" si="29"/>
        <v>3556039.7059170976</v>
      </c>
      <c r="Y33" s="19">
        <f t="shared" si="30"/>
        <v>3536852.941833932</v>
      </c>
      <c r="Z33" s="19">
        <f t="shared" si="31"/>
        <v>3512707.7952643605</v>
      </c>
      <c r="AA33" s="19">
        <f t="shared" si="32"/>
        <v>3484098.4039736427</v>
      </c>
      <c r="AB33" s="31">
        <f t="shared" si="2"/>
        <v>100.30521198480358</v>
      </c>
      <c r="AC33" s="31">
        <f t="shared" si="3"/>
        <v>98.748934136003385</v>
      </c>
      <c r="AD33" s="31">
        <f t="shared" si="4"/>
        <v>93.936831860959529</v>
      </c>
      <c r="AE33" s="31">
        <f t="shared" si="5"/>
        <v>93.812833625394305</v>
      </c>
      <c r="AF33" s="31">
        <f t="shared" si="33"/>
        <v>1.5562778488001925</v>
      </c>
      <c r="AG33" s="31">
        <f t="shared" si="34"/>
        <v>6.3683801238440481</v>
      </c>
      <c r="AH33" s="31">
        <f t="shared" si="35"/>
        <v>6.4923783594092725</v>
      </c>
      <c r="AI33" s="31">
        <f t="shared" si="7"/>
        <v>0.66827784880020147</v>
      </c>
      <c r="AJ33" s="31">
        <f t="shared" si="8"/>
        <v>4.3353801238440539</v>
      </c>
      <c r="AK33" s="31">
        <f t="shared" si="9"/>
        <v>3.1033783594092768</v>
      </c>
      <c r="AM33" s="19">
        <f t="shared" si="10"/>
        <v>245987.20955289897</v>
      </c>
      <c r="AN33" s="19">
        <f t="shared" si="11"/>
        <v>244593.80163718047</v>
      </c>
      <c r="AO33" s="19">
        <f t="shared" si="12"/>
        <v>242840.83640638564</v>
      </c>
      <c r="AP33" s="19">
        <f t="shared" si="13"/>
        <v>240764.54194258704</v>
      </c>
      <c r="AQ33" s="31">
        <f t="shared" si="14"/>
        <v>6.938561219858622</v>
      </c>
      <c r="AR33" s="31">
        <f t="shared" si="15"/>
        <v>6.8290589417100787</v>
      </c>
      <c r="AS33" s="31">
        <f t="shared" si="16"/>
        <v>6.4940496471795646</v>
      </c>
      <c r="AT33" s="31">
        <f t="shared" si="17"/>
        <v>6.4828260563460987</v>
      </c>
      <c r="AU33" s="31">
        <f>$AQ33-AR33</f>
        <v>0.1095022781485433</v>
      </c>
      <c r="AV33" s="31">
        <f t="shared" si="37"/>
        <v>0.44451157267905739</v>
      </c>
      <c r="AW33" s="31">
        <f t="shared" si="38"/>
        <v>0.4557351635125233</v>
      </c>
      <c r="AX33" s="31">
        <f t="shared" si="19"/>
        <v>-0.77849772185144772</v>
      </c>
      <c r="AY33" s="31">
        <f t="shared" si="20"/>
        <v>-1.5884884273209368</v>
      </c>
      <c r="AZ33" s="31">
        <f t="shared" si="21"/>
        <v>-2.9332648364874725</v>
      </c>
    </row>
    <row r="34" spans="1:52" x14ac:dyDescent="0.15">
      <c r="A34" s="44" t="s">
        <v>83</v>
      </c>
      <c r="B34" s="43">
        <f>SUM(B4:B33)</f>
        <v>1353156157</v>
      </c>
      <c r="C34" s="43">
        <f t="shared" ref="C34" si="39">SUM(C4:C33)</f>
        <v>4689.9070000000002</v>
      </c>
      <c r="D34" s="43">
        <f>SUM(D4:D33)</f>
        <v>1457438865</v>
      </c>
      <c r="E34" s="26">
        <f t="shared" ref="E34" si="40">SUM(E4:E33)</f>
        <v>6090.8219999999992</v>
      </c>
      <c r="F34" s="26">
        <f t="shared" ref="F34" si="41">SUM(F4:F33)</f>
        <v>6056.1439999999975</v>
      </c>
      <c r="G34" s="26">
        <f t="shared" ref="G34" si="42">SUM(G4:G33)</f>
        <v>5965.8659999999991</v>
      </c>
      <c r="H34" s="26">
        <f t="shared" ref="H34" si="43">SUM(H4:H33)</f>
        <v>5834.9650000000011</v>
      </c>
      <c r="I34" s="45">
        <f t="shared" ref="I34" si="44">SUM(I4:I33)</f>
        <v>34.677999999999848</v>
      </c>
      <c r="J34" s="45">
        <f t="shared" ref="J34" si="45">SUM(J4:J33)</f>
        <v>124.95599999999993</v>
      </c>
      <c r="K34" s="45">
        <f t="shared" ref="K34" si="46">SUM(K4:K33)</f>
        <v>255.85700000000003</v>
      </c>
      <c r="L34" s="91">
        <f>SUM(L4:L33)</f>
        <v>2317059</v>
      </c>
      <c r="M34" s="91">
        <f t="shared" ref="M34:O34" si="47">SUM(M4:M33)</f>
        <v>2280763</v>
      </c>
      <c r="N34" s="91">
        <f t="shared" si="47"/>
        <v>2222600</v>
      </c>
      <c r="O34" s="91">
        <f t="shared" si="47"/>
        <v>2159596</v>
      </c>
      <c r="T34" s="20"/>
      <c r="U34" s="20"/>
      <c r="V34" s="20"/>
      <c r="W34" s="20"/>
      <c r="X34" s="20"/>
      <c r="Y34" s="20"/>
      <c r="Z34" s="20"/>
      <c r="AA34" s="20"/>
      <c r="AB34" s="26">
        <f>SUM(AB4:AB33)</f>
        <v>9538.7726744912088</v>
      </c>
      <c r="AC34" s="26">
        <f t="shared" ref="AC34" si="48">SUM(AC4:AC33)</f>
        <v>9365.6787277227922</v>
      </c>
      <c r="AD34" s="26">
        <f t="shared" ref="AD34" si="49">SUM(AD4:AD33)</f>
        <v>9074.2516408450865</v>
      </c>
      <c r="AE34" s="26">
        <f t="shared" ref="AE34" si="50">SUM(AE4:AE33)</f>
        <v>8748.1200837096221</v>
      </c>
      <c r="AF34" s="45">
        <f t="shared" ref="AF34" si="51">SUM(AF4:AF33)</f>
        <v>173.09394676841848</v>
      </c>
      <c r="AG34" s="45">
        <f t="shared" ref="AG34" si="52">SUM(AG4:AG33)</f>
        <v>464.52103364612378</v>
      </c>
      <c r="AH34" s="45">
        <f t="shared" ref="AH34" si="53">SUM(AH4:AH33)</f>
        <v>790.6525907815892</v>
      </c>
      <c r="AI34" s="45">
        <f t="shared" ref="AI34" si="54">SUM(AI4:AI33)</f>
        <v>138.41594676841862</v>
      </c>
      <c r="AJ34" s="45">
        <f t="shared" ref="AJ34" si="55">SUM(AJ4:AJ33)</f>
        <v>339.56503364612377</v>
      </c>
      <c r="AK34" s="45">
        <f t="shared" ref="AK34" si="56">SUM(AK4:AK33)</f>
        <v>534.79559078158923</v>
      </c>
      <c r="AM34" s="20"/>
      <c r="AN34" s="20"/>
      <c r="AO34" s="20"/>
      <c r="AP34" s="20"/>
      <c r="AQ34" s="26">
        <f>SUM(AQ4:AQ33)</f>
        <v>665.32841152327296</v>
      </c>
      <c r="AR34" s="26">
        <f t="shared" ref="AR34" si="57">SUM(AR4:AR33)</f>
        <v>653.18624133624712</v>
      </c>
      <c r="AS34" s="26">
        <f t="shared" ref="AS34" si="58">SUM(AS4:AS33)</f>
        <v>632.69404227553935</v>
      </c>
      <c r="AT34" s="26">
        <f t="shared" ref="AT34" si="59">SUM(AT4:AT33)</f>
        <v>609.72577978321272</v>
      </c>
      <c r="AU34" s="45">
        <f t="shared" ref="AU34" si="60">SUM(AU4:AU33)</f>
        <v>12.142170187025799</v>
      </c>
      <c r="AV34" s="45">
        <f t="shared" ref="AV34" si="61">SUM(AV4:AV33)</f>
        <v>32.634369247733495</v>
      </c>
      <c r="AW34" s="45">
        <f t="shared" ref="AW34" si="62">SUM(AW4:AW33)</f>
        <v>55.602631740060239</v>
      </c>
      <c r="AX34" s="15">
        <f t="shared" ref="AX34" si="63">SUM(AX4:AX33)</f>
        <v>-22.535829812974054</v>
      </c>
      <c r="AY34" s="15">
        <f t="shared" ref="AY34" si="64">SUM(AY4:AY33)</f>
        <v>-92.321630752266429</v>
      </c>
      <c r="AZ34" s="15">
        <f t="shared" ref="AZ34" si="65">SUM(AZ4:AZ33)</f>
        <v>-200.25436825993975</v>
      </c>
    </row>
    <row r="35" spans="1:52" x14ac:dyDescent="0.15">
      <c r="A35" s="13"/>
      <c r="D35" s="97"/>
      <c r="AE35" s="92" t="s">
        <v>179</v>
      </c>
      <c r="AF35" s="27">
        <f>AF34/I34</f>
        <v>4.9914627939448417</v>
      </c>
      <c r="AG35" s="45">
        <f t="shared" ref="AG35:AH35" si="66">AG34/J34</f>
        <v>3.717476821009988</v>
      </c>
      <c r="AH35" s="27">
        <f t="shared" si="66"/>
        <v>3.0902128563282969</v>
      </c>
      <c r="AI35" s="27"/>
      <c r="AJ35" s="27"/>
      <c r="AK35" s="27"/>
      <c r="AT35" s="91" t="s">
        <v>180</v>
      </c>
      <c r="AU35" s="32">
        <f>AU34/I34</f>
        <v>0.35014044025104829</v>
      </c>
      <c r="AV35" s="46">
        <f t="shared" ref="AV35:AW35" si="67">AV34/J34</f>
        <v>0.26116688472529143</v>
      </c>
      <c r="AW35" s="32">
        <f t="shared" si="67"/>
        <v>0.21731917336660805</v>
      </c>
      <c r="AX35" s="27"/>
      <c r="AY35" s="27"/>
      <c r="AZ35" s="27"/>
    </row>
    <row r="36" spans="1:52" x14ac:dyDescent="0.15">
      <c r="D36" s="19"/>
      <c r="T36" s="19"/>
      <c r="U36" s="19"/>
      <c r="V36" s="19"/>
      <c r="W36" s="19"/>
      <c r="X36" s="19"/>
      <c r="Y36" s="19"/>
      <c r="Z36" s="19"/>
      <c r="AA36" s="19"/>
      <c r="AF36" s="91" t="s">
        <v>181</v>
      </c>
      <c r="AG36" s="30">
        <f>MAX(AG4:AG33)</f>
        <v>53.704571671105441</v>
      </c>
      <c r="AM36" s="19"/>
      <c r="AN36" s="19"/>
      <c r="AO36" s="19"/>
      <c r="AP36" s="19"/>
    </row>
    <row r="37" spans="1:52" x14ac:dyDescent="0.15">
      <c r="AF37" s="91" t="s">
        <v>182</v>
      </c>
      <c r="AG37" s="30">
        <f>MIN(AG4:AG33)</f>
        <v>1.5828505919471425</v>
      </c>
    </row>
    <row r="39" spans="1:52" x14ac:dyDescent="0.15">
      <c r="D39" s="22"/>
      <c r="T39" s="22"/>
      <c r="U39" s="22"/>
      <c r="V39" s="22"/>
      <c r="W39" s="22"/>
      <c r="X39" s="22"/>
      <c r="Y39" s="22"/>
      <c r="Z39" s="22"/>
      <c r="AA39" s="22"/>
      <c r="AM39" s="22"/>
      <c r="AN39" s="22"/>
      <c r="AO39" s="22"/>
      <c r="AP39" s="22"/>
    </row>
    <row r="40" spans="1:52" x14ac:dyDescent="0.15">
      <c r="D40" s="22"/>
      <c r="T40" s="22"/>
      <c r="U40" s="22"/>
      <c r="V40" s="22"/>
      <c r="W40" s="22"/>
      <c r="X40" s="22"/>
      <c r="Y40" s="22"/>
      <c r="Z40" s="22"/>
      <c r="AA40" s="22"/>
      <c r="AM40" s="22"/>
      <c r="AN40" s="22"/>
      <c r="AO40" s="22"/>
      <c r="AP40" s="22"/>
    </row>
    <row r="41" spans="1:52" x14ac:dyDescent="0.15">
      <c r="D41" s="22"/>
      <c r="T41" s="22"/>
      <c r="U41" s="22"/>
      <c r="V41" s="22"/>
      <c r="W41" s="22"/>
      <c r="X41" s="22"/>
      <c r="Y41" s="22"/>
      <c r="Z41" s="22"/>
      <c r="AA41" s="22"/>
      <c r="AM41" s="22"/>
      <c r="AN41" s="22"/>
      <c r="AO41" s="22"/>
      <c r="AP41" s="22"/>
    </row>
    <row r="42" spans="1:52" x14ac:dyDescent="0.15">
      <c r="D42" s="22"/>
      <c r="T42" s="22"/>
      <c r="U42" s="22"/>
      <c r="V42" s="22"/>
      <c r="W42" s="22"/>
      <c r="X42" s="22"/>
      <c r="Y42" s="22"/>
      <c r="Z42" s="22"/>
      <c r="AA42" s="22"/>
      <c r="AM42" s="22"/>
      <c r="AN42" s="22"/>
      <c r="AO42" s="22"/>
      <c r="AP42" s="22"/>
    </row>
    <row r="43" spans="1:52" x14ac:dyDescent="0.15">
      <c r="D43" s="22"/>
      <c r="T43" s="22"/>
      <c r="U43" s="22"/>
      <c r="V43" s="22"/>
      <c r="W43" s="22"/>
      <c r="X43" s="22"/>
      <c r="Y43" s="22"/>
      <c r="Z43" s="22"/>
      <c r="AA43" s="22"/>
      <c r="AM43" s="22"/>
      <c r="AN43" s="22"/>
      <c r="AO43" s="22"/>
      <c r="AP43" s="22"/>
    </row>
    <row r="44" spans="1:52" x14ac:dyDescent="0.15">
      <c r="D44" s="22"/>
      <c r="T44" s="22"/>
      <c r="U44" s="22"/>
      <c r="V44" s="22"/>
      <c r="W44" s="22"/>
      <c r="X44" s="22"/>
      <c r="Y44" s="22"/>
      <c r="Z44" s="22"/>
      <c r="AA44" s="22"/>
      <c r="AM44" s="22"/>
      <c r="AN44" s="22"/>
      <c r="AO44" s="22"/>
      <c r="AP44" s="22"/>
    </row>
    <row r="45" spans="1:52" x14ac:dyDescent="0.15">
      <c r="D45" s="22"/>
      <c r="T45" s="22"/>
      <c r="U45" s="22"/>
      <c r="V45" s="22"/>
      <c r="W45" s="22"/>
      <c r="X45" s="22"/>
      <c r="Y45" s="22"/>
      <c r="Z45" s="22"/>
      <c r="AA45" s="22"/>
      <c r="AM45" s="22"/>
      <c r="AN45" s="22"/>
      <c r="AO45" s="22"/>
      <c r="AP45" s="22"/>
    </row>
    <row r="46" spans="1:52" x14ac:dyDescent="0.15">
      <c r="D46" s="22"/>
      <c r="T46" s="22"/>
      <c r="U46" s="22"/>
      <c r="V46" s="22"/>
      <c r="W46" s="22"/>
      <c r="X46" s="22"/>
      <c r="Y46" s="22"/>
      <c r="Z46" s="22"/>
      <c r="AA46" s="22"/>
      <c r="AM46" s="22"/>
      <c r="AN46" s="22"/>
      <c r="AO46" s="22"/>
      <c r="AP46" s="22"/>
    </row>
    <row r="47" spans="1:52" x14ac:dyDescent="0.15">
      <c r="D47" s="22"/>
      <c r="T47" s="22"/>
      <c r="U47" s="22"/>
      <c r="V47" s="22"/>
      <c r="W47" s="22"/>
      <c r="X47" s="22"/>
      <c r="Y47" s="22"/>
      <c r="Z47" s="22"/>
      <c r="AA47" s="22"/>
      <c r="AM47" s="22"/>
      <c r="AN47" s="22"/>
      <c r="AO47" s="22"/>
      <c r="AP47" s="22"/>
    </row>
    <row r="48" spans="1:52" x14ac:dyDescent="0.15">
      <c r="D48" s="22"/>
      <c r="T48" s="22"/>
      <c r="U48" s="22"/>
      <c r="V48" s="22"/>
      <c r="W48" s="22"/>
      <c r="X48" s="22"/>
      <c r="Y48" s="22"/>
      <c r="Z48" s="22"/>
      <c r="AA48" s="22"/>
      <c r="AM48" s="22"/>
      <c r="AN48" s="22"/>
      <c r="AO48" s="22"/>
      <c r="AP48" s="22"/>
    </row>
    <row r="49" spans="4:42" x14ac:dyDescent="0.15">
      <c r="D49" s="22"/>
      <c r="T49" s="22"/>
      <c r="U49" s="22"/>
      <c r="V49" s="22"/>
      <c r="W49" s="22"/>
      <c r="X49" s="22"/>
      <c r="Y49" s="22"/>
      <c r="Z49" s="22"/>
      <c r="AA49" s="22"/>
      <c r="AM49" s="22"/>
      <c r="AN49" s="22"/>
      <c r="AO49" s="22"/>
      <c r="AP49" s="22"/>
    </row>
    <row r="50" spans="4:42" x14ac:dyDescent="0.15">
      <c r="D50" s="22"/>
      <c r="T50" s="22"/>
      <c r="U50" s="22"/>
      <c r="V50" s="22"/>
      <c r="W50" s="22"/>
      <c r="X50" s="22"/>
      <c r="Y50" s="22"/>
      <c r="Z50" s="22"/>
      <c r="AA50" s="22"/>
      <c r="AM50" s="22"/>
      <c r="AN50" s="22"/>
      <c r="AO50" s="22"/>
      <c r="AP50" s="22"/>
    </row>
    <row r="51" spans="4:42" x14ac:dyDescent="0.15">
      <c r="D51" s="22"/>
      <c r="T51" s="22"/>
      <c r="U51" s="22"/>
      <c r="V51" s="22"/>
      <c r="W51" s="22"/>
      <c r="X51" s="22"/>
      <c r="Y51" s="22"/>
      <c r="Z51" s="22"/>
      <c r="AA51" s="22"/>
      <c r="AM51" s="22"/>
      <c r="AN51" s="22"/>
      <c r="AO51" s="22"/>
      <c r="AP51" s="22"/>
    </row>
    <row r="52" spans="4:42" x14ac:dyDescent="0.15">
      <c r="D52" s="22"/>
      <c r="T52" s="22"/>
      <c r="U52" s="22"/>
      <c r="V52" s="22"/>
      <c r="W52" s="22"/>
      <c r="X52" s="22"/>
      <c r="Y52" s="22"/>
      <c r="Z52" s="22"/>
      <c r="AA52" s="22"/>
      <c r="AM52" s="22"/>
      <c r="AN52" s="22"/>
      <c r="AO52" s="22"/>
      <c r="AP52" s="22"/>
    </row>
    <row r="53" spans="4:42" x14ac:dyDescent="0.15">
      <c r="D53" s="22"/>
      <c r="T53" s="22"/>
      <c r="U53" s="22"/>
      <c r="V53" s="22"/>
      <c r="W53" s="22"/>
      <c r="X53" s="22"/>
      <c r="Y53" s="22"/>
      <c r="Z53" s="22"/>
      <c r="AA53" s="22"/>
      <c r="AM53" s="22"/>
      <c r="AN53" s="22"/>
      <c r="AO53" s="22"/>
      <c r="AP53" s="22"/>
    </row>
    <row r="54" spans="4:42" x14ac:dyDescent="0.15">
      <c r="D54" s="22"/>
      <c r="T54" s="22"/>
      <c r="U54" s="22"/>
      <c r="V54" s="22"/>
      <c r="W54" s="22"/>
      <c r="X54" s="22"/>
      <c r="Y54" s="22"/>
      <c r="Z54" s="22"/>
      <c r="AA54" s="22"/>
      <c r="AM54" s="22"/>
      <c r="AN54" s="22"/>
      <c r="AO54" s="22"/>
      <c r="AP54" s="22"/>
    </row>
    <row r="55" spans="4:42" x14ac:dyDescent="0.15">
      <c r="D55" s="22"/>
      <c r="T55" s="22"/>
      <c r="U55" s="22"/>
      <c r="V55" s="22"/>
      <c r="W55" s="22"/>
      <c r="X55" s="22"/>
      <c r="Y55" s="22"/>
      <c r="Z55" s="22"/>
      <c r="AA55" s="22"/>
      <c r="AM55" s="22"/>
      <c r="AN55" s="22"/>
      <c r="AO55" s="22"/>
      <c r="AP55" s="22"/>
    </row>
    <row r="56" spans="4:42" x14ac:dyDescent="0.15">
      <c r="D56" s="22"/>
      <c r="T56" s="22"/>
      <c r="U56" s="22"/>
      <c r="V56" s="22"/>
      <c r="W56" s="22"/>
      <c r="X56" s="22"/>
      <c r="Y56" s="22"/>
      <c r="Z56" s="22"/>
      <c r="AA56" s="22"/>
      <c r="AM56" s="22"/>
      <c r="AN56" s="22"/>
      <c r="AO56" s="22"/>
      <c r="AP56" s="22"/>
    </row>
    <row r="57" spans="4:42" x14ac:dyDescent="0.15">
      <c r="D57" s="22"/>
      <c r="T57" s="22"/>
      <c r="U57" s="22"/>
      <c r="V57" s="22"/>
      <c r="W57" s="22"/>
      <c r="X57" s="22"/>
      <c r="Y57" s="22"/>
      <c r="Z57" s="22"/>
      <c r="AA57" s="22"/>
      <c r="AM57" s="22"/>
      <c r="AN57" s="22"/>
      <c r="AO57" s="22"/>
      <c r="AP57" s="22"/>
    </row>
    <row r="58" spans="4:42" x14ac:dyDescent="0.15">
      <c r="D58" s="22"/>
      <c r="T58" s="22"/>
      <c r="U58" s="22"/>
      <c r="V58" s="22"/>
      <c r="W58" s="22"/>
      <c r="X58" s="22"/>
      <c r="Y58" s="22"/>
      <c r="Z58" s="22"/>
      <c r="AA58" s="22"/>
      <c r="AM58" s="22"/>
      <c r="AN58" s="22"/>
      <c r="AO58" s="22"/>
      <c r="AP58" s="22"/>
    </row>
    <row r="59" spans="4:42" x14ac:dyDescent="0.15">
      <c r="D59" s="22"/>
      <c r="T59" s="22"/>
      <c r="U59" s="22"/>
      <c r="V59" s="22"/>
      <c r="W59" s="22"/>
      <c r="X59" s="22"/>
      <c r="Y59" s="22"/>
      <c r="Z59" s="22"/>
      <c r="AA59" s="22"/>
      <c r="AM59" s="22"/>
      <c r="AN59" s="22"/>
      <c r="AO59" s="22"/>
      <c r="AP59" s="22"/>
    </row>
    <row r="60" spans="4:42" x14ac:dyDescent="0.15">
      <c r="D60" s="22"/>
      <c r="T60" s="22"/>
      <c r="U60" s="22"/>
      <c r="V60" s="22"/>
      <c r="W60" s="22"/>
      <c r="X60" s="22"/>
      <c r="Y60" s="22"/>
      <c r="Z60" s="22"/>
      <c r="AA60" s="22"/>
      <c r="AM60" s="22"/>
      <c r="AN60" s="22"/>
      <c r="AO60" s="22"/>
      <c r="AP60" s="22"/>
    </row>
    <row r="61" spans="4:42" x14ac:dyDescent="0.15">
      <c r="D61" s="22"/>
      <c r="T61" s="22"/>
      <c r="U61" s="22"/>
      <c r="V61" s="22"/>
      <c r="W61" s="22"/>
      <c r="X61" s="22"/>
      <c r="Y61" s="22"/>
      <c r="Z61" s="22"/>
      <c r="AA61" s="22"/>
      <c r="AM61" s="22"/>
      <c r="AN61" s="22"/>
      <c r="AO61" s="22"/>
      <c r="AP61" s="22"/>
    </row>
    <row r="62" spans="4:42" x14ac:dyDescent="0.15">
      <c r="D62" s="22"/>
      <c r="T62" s="22"/>
      <c r="U62" s="22"/>
      <c r="V62" s="22"/>
      <c r="W62" s="22"/>
      <c r="X62" s="22"/>
      <c r="Y62" s="22"/>
      <c r="Z62" s="22"/>
      <c r="AA62" s="22"/>
      <c r="AM62" s="22"/>
      <c r="AN62" s="22"/>
      <c r="AO62" s="22"/>
      <c r="AP62" s="22"/>
    </row>
    <row r="63" spans="4:42" x14ac:dyDescent="0.15">
      <c r="D63" s="22"/>
      <c r="T63" s="22"/>
      <c r="U63" s="22"/>
      <c r="V63" s="22"/>
      <c r="W63" s="22"/>
      <c r="X63" s="22"/>
      <c r="Y63" s="22"/>
      <c r="Z63" s="22"/>
      <c r="AA63" s="22"/>
      <c r="AM63" s="22"/>
      <c r="AN63" s="22"/>
      <c r="AO63" s="22"/>
      <c r="AP63" s="22"/>
    </row>
    <row r="64" spans="4:42" x14ac:dyDescent="0.15">
      <c r="D64" s="22"/>
      <c r="T64" s="22"/>
      <c r="U64" s="22"/>
      <c r="V64" s="22"/>
      <c r="W64" s="22"/>
      <c r="X64" s="22"/>
      <c r="Y64" s="22"/>
      <c r="Z64" s="22"/>
      <c r="AA64" s="22"/>
      <c r="AM64" s="22"/>
      <c r="AN64" s="22"/>
      <c r="AO64" s="22"/>
      <c r="AP64" s="22"/>
    </row>
    <row r="65" spans="4:42" x14ac:dyDescent="0.15">
      <c r="D65" s="22"/>
      <c r="T65" s="22"/>
      <c r="U65" s="22"/>
      <c r="V65" s="22"/>
      <c r="W65" s="22"/>
      <c r="X65" s="22"/>
      <c r="Y65" s="22"/>
      <c r="Z65" s="22"/>
      <c r="AA65" s="22"/>
      <c r="AM65" s="22"/>
      <c r="AN65" s="22"/>
      <c r="AO65" s="22"/>
      <c r="AP65" s="22"/>
    </row>
    <row r="66" spans="4:42" x14ac:dyDescent="0.15">
      <c r="D66" s="22"/>
      <c r="T66" s="22"/>
      <c r="U66" s="22"/>
      <c r="V66" s="22"/>
      <c r="W66" s="22"/>
      <c r="X66" s="22"/>
      <c r="Y66" s="22"/>
      <c r="Z66" s="22"/>
      <c r="AA66" s="22"/>
      <c r="AM66" s="22"/>
      <c r="AN66" s="22"/>
      <c r="AO66" s="22"/>
      <c r="AP66" s="22"/>
    </row>
    <row r="67" spans="4:42" x14ac:dyDescent="0.15">
      <c r="D67" s="22"/>
      <c r="T67" s="22"/>
      <c r="U67" s="22"/>
      <c r="V67" s="22"/>
      <c r="W67" s="22"/>
      <c r="X67" s="22"/>
      <c r="Y67" s="22"/>
      <c r="Z67" s="22"/>
      <c r="AA67" s="22"/>
      <c r="AM67" s="22"/>
      <c r="AN67" s="22"/>
      <c r="AO67" s="22"/>
      <c r="AP67" s="22"/>
    </row>
    <row r="68" spans="4:42" x14ac:dyDescent="0.15">
      <c r="D68" s="22"/>
      <c r="T68" s="22"/>
      <c r="U68" s="22"/>
      <c r="V68" s="22"/>
      <c r="W68" s="22"/>
      <c r="X68" s="22"/>
      <c r="Y68" s="22"/>
      <c r="Z68" s="22"/>
      <c r="AA68" s="22"/>
      <c r="AM68" s="22"/>
      <c r="AN68" s="22"/>
      <c r="AO68" s="22"/>
      <c r="AP68" s="22"/>
    </row>
  </sheetData>
  <mergeCells count="13">
    <mergeCell ref="E1:H1"/>
    <mergeCell ref="X1:AA1"/>
    <mergeCell ref="T1:W1"/>
    <mergeCell ref="L1:O1"/>
    <mergeCell ref="AB1:AE1"/>
    <mergeCell ref="AF1:AH1"/>
    <mergeCell ref="AX1:AZ1"/>
    <mergeCell ref="I1:K1"/>
    <mergeCell ref="AI1:AK1"/>
    <mergeCell ref="AM1:AP1"/>
    <mergeCell ref="AQ1:AT1"/>
    <mergeCell ref="AU1:AW1"/>
    <mergeCell ref="P1:S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67"/>
  <sheetViews>
    <sheetView zoomScaleNormal="85" zoomScalePageLayoutView="85" workbookViewId="0">
      <pane xSplit="2" ySplit="2" topLeftCell="C15" activePane="bottomRight" state="frozen"/>
      <selection pane="topRight" activeCell="C1" sqref="C1"/>
      <selection pane="bottomLeft" activeCell="A3" sqref="A3"/>
      <selection pane="bottomRight"/>
    </sheetView>
  </sheetViews>
  <sheetFormatPr baseColWidth="10" defaultColWidth="8.83203125" defaultRowHeight="14" x14ac:dyDescent="0.15"/>
  <cols>
    <col min="1" max="1" width="14.83203125" style="21" customWidth="1"/>
    <col min="2" max="2" width="11.6640625" style="21" customWidth="1"/>
    <col min="3" max="3" width="16" style="21" bestFit="1" customWidth="1"/>
    <col min="4" max="4" width="21" style="21" customWidth="1"/>
    <col min="5" max="5" width="21.33203125" style="21" customWidth="1"/>
    <col min="6" max="6" width="13.5" style="72" bestFit="1" customWidth="1"/>
    <col min="7" max="7" width="13.5" style="21" customWidth="1"/>
    <col min="8" max="8" width="15.5" style="59" bestFit="1" customWidth="1"/>
    <col min="9" max="9" width="14.1640625" style="72" bestFit="1" customWidth="1"/>
    <col min="10" max="10" width="12.83203125" style="21" customWidth="1"/>
    <col min="11" max="11" width="15.33203125" style="21" bestFit="1" customWidth="1"/>
    <col min="12" max="12" width="13.6640625" style="21" bestFit="1" customWidth="1"/>
    <col min="13" max="13" width="15.33203125" style="21" bestFit="1" customWidth="1"/>
    <col min="14" max="19" width="13.6640625" style="21" customWidth="1"/>
    <col min="20" max="20" width="15" style="21" bestFit="1" customWidth="1"/>
    <col min="21" max="21" width="16.6640625" style="21" bestFit="1" customWidth="1"/>
    <col min="22" max="22" width="15" style="21" bestFit="1" customWidth="1"/>
    <col min="23" max="23" width="16.6640625" style="21" bestFit="1" customWidth="1"/>
    <col min="24" max="24" width="15.1640625" style="21" customWidth="1"/>
    <col min="25" max="25" width="14.1640625" style="21" customWidth="1"/>
    <col min="26" max="28" width="16" style="21" customWidth="1"/>
    <col min="29" max="29" width="13.6640625" style="21" customWidth="1"/>
    <col min="30" max="30" width="14.5" style="21" customWidth="1"/>
    <col min="31" max="31" width="14.83203125" style="76" customWidth="1"/>
    <col min="32" max="32" width="11.1640625" style="21" customWidth="1"/>
    <col min="33" max="40" width="8.83203125" style="39"/>
    <col min="41" max="41" width="8.83203125" style="21"/>
    <col min="42" max="42" width="13.83203125" style="21" customWidth="1"/>
    <col min="43" max="43" width="15.1640625" style="21" customWidth="1"/>
    <col min="44" max="44" width="15.5" style="21" customWidth="1"/>
    <col min="45" max="16384" width="8.83203125" style="3"/>
  </cols>
  <sheetData>
    <row r="1" spans="1:44" s="2" customFormat="1" ht="20" x14ac:dyDescent="0.15">
      <c r="A1" s="9" t="s">
        <v>129</v>
      </c>
      <c r="B1" s="18"/>
      <c r="C1" s="18" t="s">
        <v>93</v>
      </c>
      <c r="D1" s="18" t="s">
        <v>95</v>
      </c>
      <c r="E1" s="18" t="s">
        <v>80</v>
      </c>
      <c r="F1" s="18" t="s">
        <v>2</v>
      </c>
      <c r="G1" s="18" t="s">
        <v>3</v>
      </c>
      <c r="H1" s="44" t="s">
        <v>4</v>
      </c>
      <c r="I1" s="44" t="s">
        <v>5</v>
      </c>
      <c r="J1" s="18" t="s">
        <v>6</v>
      </c>
      <c r="K1" s="18" t="s">
        <v>7</v>
      </c>
      <c r="L1" s="18" t="s">
        <v>8</v>
      </c>
      <c r="M1" s="18" t="s">
        <v>9</v>
      </c>
      <c r="N1" s="67" t="s">
        <v>10</v>
      </c>
      <c r="O1" s="67" t="s">
        <v>11</v>
      </c>
      <c r="P1" s="67" t="s">
        <v>89</v>
      </c>
      <c r="Q1" s="67" t="s">
        <v>90</v>
      </c>
      <c r="R1" s="67" t="s">
        <v>91</v>
      </c>
      <c r="S1" s="67" t="s">
        <v>92</v>
      </c>
      <c r="T1" s="18" t="s">
        <v>85</v>
      </c>
      <c r="U1" s="18" t="s">
        <v>86</v>
      </c>
      <c r="V1" s="18" t="s">
        <v>87</v>
      </c>
      <c r="W1" s="18" t="s">
        <v>88</v>
      </c>
      <c r="X1" s="18" t="s">
        <v>12</v>
      </c>
      <c r="Y1" s="18" t="s">
        <v>13</v>
      </c>
      <c r="Z1" s="18" t="s">
        <v>119</v>
      </c>
      <c r="AA1" s="18" t="s">
        <v>120</v>
      </c>
      <c r="AB1" s="18" t="s">
        <v>121</v>
      </c>
      <c r="AC1" s="18" t="s">
        <v>151</v>
      </c>
      <c r="AD1" s="64" t="s">
        <v>81</v>
      </c>
      <c r="AE1" s="63" t="s">
        <v>114</v>
      </c>
      <c r="AF1" s="18"/>
      <c r="AG1" s="39" t="s">
        <v>154</v>
      </c>
      <c r="AH1" s="39" t="s">
        <v>156</v>
      </c>
      <c r="AI1" s="39" t="s">
        <v>155</v>
      </c>
      <c r="AJ1" s="39" t="s">
        <v>157</v>
      </c>
      <c r="AK1" s="39" t="s">
        <v>158</v>
      </c>
      <c r="AL1" s="39" t="s">
        <v>159</v>
      </c>
      <c r="AM1" s="39" t="s">
        <v>160</v>
      </c>
      <c r="AN1" s="39" t="s">
        <v>161</v>
      </c>
      <c r="AO1" s="18"/>
      <c r="AP1" s="18" t="s">
        <v>183</v>
      </c>
      <c r="AQ1" s="18" t="s">
        <v>184</v>
      </c>
      <c r="AR1" s="18" t="s">
        <v>185</v>
      </c>
    </row>
    <row r="2" spans="1:44" s="2" customFormat="1" x14ac:dyDescent="0.15">
      <c r="A2" s="18" t="s">
        <v>0</v>
      </c>
      <c r="B2" s="18" t="s">
        <v>1</v>
      </c>
      <c r="C2" s="18" t="s">
        <v>94</v>
      </c>
      <c r="D2" s="18" t="s">
        <v>79</v>
      </c>
      <c r="E2" s="18" t="s">
        <v>79</v>
      </c>
      <c r="F2" s="18" t="s">
        <v>15</v>
      </c>
      <c r="G2" s="18" t="s">
        <v>15</v>
      </c>
      <c r="H2" s="44" t="s">
        <v>16</v>
      </c>
      <c r="I2" s="44" t="s">
        <v>16</v>
      </c>
      <c r="J2" s="18" t="s">
        <v>16</v>
      </c>
      <c r="K2" s="18" t="s">
        <v>16</v>
      </c>
      <c r="L2" s="18" t="s">
        <v>16</v>
      </c>
      <c r="M2" s="18" t="s">
        <v>16</v>
      </c>
      <c r="N2" s="67" t="s">
        <v>16</v>
      </c>
      <c r="O2" s="67" t="s">
        <v>16</v>
      </c>
      <c r="P2" s="67" t="s">
        <v>16</v>
      </c>
      <c r="Q2" s="67" t="s">
        <v>16</v>
      </c>
      <c r="R2" s="67" t="s">
        <v>16</v>
      </c>
      <c r="S2" s="67" t="s">
        <v>16</v>
      </c>
      <c r="T2" s="18" t="s">
        <v>17</v>
      </c>
      <c r="U2" s="18" t="s">
        <v>17</v>
      </c>
      <c r="V2" s="18" t="s">
        <v>17</v>
      </c>
      <c r="W2" s="18" t="s">
        <v>17</v>
      </c>
      <c r="X2" s="18" t="s">
        <v>18</v>
      </c>
      <c r="Y2" s="18" t="s">
        <v>18</v>
      </c>
      <c r="Z2" s="18" t="s">
        <v>118</v>
      </c>
      <c r="AA2" s="18" t="s">
        <v>118</v>
      </c>
      <c r="AB2" s="18"/>
      <c r="AC2" s="64" t="s">
        <v>82</v>
      </c>
      <c r="AD2" s="64" t="s">
        <v>82</v>
      </c>
      <c r="AE2" s="63" t="s">
        <v>79</v>
      </c>
      <c r="AF2" s="18"/>
      <c r="AG2" s="18" t="s">
        <v>15</v>
      </c>
      <c r="AH2" s="18" t="s">
        <v>15</v>
      </c>
      <c r="AI2" s="18" t="s">
        <v>15</v>
      </c>
      <c r="AJ2" s="18" t="s">
        <v>15</v>
      </c>
      <c r="AK2" s="18" t="s">
        <v>15</v>
      </c>
      <c r="AL2" s="18" t="s">
        <v>15</v>
      </c>
      <c r="AM2" s="18" t="s">
        <v>15</v>
      </c>
      <c r="AN2" s="18" t="s">
        <v>15</v>
      </c>
      <c r="AO2" s="18"/>
      <c r="AP2" s="18"/>
      <c r="AQ2" s="18"/>
      <c r="AR2" s="18"/>
    </row>
    <row r="3" spans="1:44" s="2" customFormat="1" x14ac:dyDescent="0.15">
      <c r="A3" s="18" t="s">
        <v>19</v>
      </c>
      <c r="B3" s="18" t="s">
        <v>20</v>
      </c>
      <c r="C3" s="24">
        <v>15609684</v>
      </c>
      <c r="D3" s="58">
        <v>178.54</v>
      </c>
      <c r="E3" s="58">
        <v>173.58</v>
      </c>
      <c r="F3" s="58">
        <v>147.6</v>
      </c>
      <c r="G3" s="58">
        <v>125.17</v>
      </c>
      <c r="H3" s="58">
        <v>283.25</v>
      </c>
      <c r="I3" s="58">
        <v>229.22</v>
      </c>
      <c r="J3" s="58">
        <v>0.155304</v>
      </c>
      <c r="K3" s="58">
        <v>9.8797999999999997E-2</v>
      </c>
      <c r="L3" s="58">
        <v>0.30187999999999998</v>
      </c>
      <c r="M3" s="58">
        <v>0.24889700000000001</v>
      </c>
      <c r="N3" s="58">
        <v>6.3267000000000004E-2</v>
      </c>
      <c r="O3" s="58">
        <v>6.0492999999999998E-2</v>
      </c>
      <c r="P3" s="58">
        <v>1.8745000000000001E-2</v>
      </c>
      <c r="Q3" s="58">
        <v>1.5292E-2</v>
      </c>
      <c r="R3" s="58">
        <v>1.9254E-2</v>
      </c>
      <c r="S3" s="58">
        <v>1.5663E-2</v>
      </c>
      <c r="T3" s="58">
        <v>66.150000000000006</v>
      </c>
      <c r="U3" s="58">
        <v>54.3</v>
      </c>
      <c r="V3" s="60">
        <v>76.89</v>
      </c>
      <c r="W3" s="60">
        <v>65.040000000000006</v>
      </c>
      <c r="X3" s="58">
        <v>30291</v>
      </c>
      <c r="Y3" s="58">
        <v>29178</v>
      </c>
      <c r="Z3" s="30">
        <v>200.52562496210723</v>
      </c>
      <c r="AA3" s="62">
        <v>191.164219</v>
      </c>
      <c r="AB3" s="24">
        <f t="shared" ref="AB3:AB32" si="0">X3-Y3</f>
        <v>1113</v>
      </c>
      <c r="AC3" s="65">
        <f>D3-E3</f>
        <v>4.9599999999999795</v>
      </c>
      <c r="AD3" s="63">
        <f>Z3-AA3</f>
        <v>9.3614059621072272</v>
      </c>
      <c r="AE3" s="63">
        <f>AD3-AC3</f>
        <v>4.4014059621072477</v>
      </c>
      <c r="AF3" s="18"/>
      <c r="AG3" s="31">
        <v>38.893810000000002</v>
      </c>
      <c r="AH3" s="31">
        <v>19.728588999999999</v>
      </c>
      <c r="AI3" s="31">
        <v>41.071922000000001</v>
      </c>
      <c r="AJ3" s="31">
        <v>0.14341163333333334</v>
      </c>
      <c r="AK3" s="31">
        <v>25.067397</v>
      </c>
      <c r="AL3" s="31">
        <v>14.844314000000001</v>
      </c>
      <c r="AM3" s="31">
        <v>37.414838000000003</v>
      </c>
      <c r="AN3" s="31">
        <v>0.14018686666666666</v>
      </c>
      <c r="AO3" s="18"/>
      <c r="AP3" s="48">
        <f t="shared" ref="AP3:AP32" si="1">(H3-I3)/H3*100</f>
        <v>19.075022065313327</v>
      </c>
      <c r="AQ3" s="48">
        <f t="shared" ref="AQ3:AQ32" si="2">(T3-U3)/T3*100</f>
        <v>17.913832199546498</v>
      </c>
      <c r="AR3" s="47">
        <f t="shared" ref="AR3:AR32" si="3">(L3-M3)/L3*100</f>
        <v>17.551013647807068</v>
      </c>
    </row>
    <row r="4" spans="1:44" s="2" customFormat="1" x14ac:dyDescent="0.15">
      <c r="A4" s="18" t="s">
        <v>21</v>
      </c>
      <c r="B4" s="18" t="s">
        <v>22</v>
      </c>
      <c r="C4" s="24">
        <v>11967969</v>
      </c>
      <c r="D4" s="58">
        <v>103.59</v>
      </c>
      <c r="E4" s="58">
        <v>102.34</v>
      </c>
      <c r="F4" s="58">
        <v>161.38</v>
      </c>
      <c r="G4" s="58">
        <v>123.24</v>
      </c>
      <c r="H4" s="58">
        <v>379.58</v>
      </c>
      <c r="I4" s="58">
        <v>283.77999999999997</v>
      </c>
      <c r="J4" s="58">
        <v>0.62144699999999997</v>
      </c>
      <c r="K4" s="58">
        <v>0.43711899999999998</v>
      </c>
      <c r="L4" s="58">
        <v>0.72840499999999997</v>
      </c>
      <c r="M4" s="58">
        <v>0.55832000000000004</v>
      </c>
      <c r="N4" s="58">
        <v>0.199653</v>
      </c>
      <c r="O4" s="58">
        <v>0.18377099999999999</v>
      </c>
      <c r="P4" s="58">
        <v>3.4985000000000002E-2</v>
      </c>
      <c r="Q4" s="58">
        <v>3.0138000000000002E-2</v>
      </c>
      <c r="R4" s="58">
        <v>4.8718999999999998E-2</v>
      </c>
      <c r="S4" s="58">
        <v>4.3882999999999998E-2</v>
      </c>
      <c r="T4" s="58">
        <v>97.79</v>
      </c>
      <c r="U4" s="58">
        <v>82.06</v>
      </c>
      <c r="V4" s="60">
        <v>106.2</v>
      </c>
      <c r="W4" s="60">
        <v>90.48</v>
      </c>
      <c r="X4" s="58">
        <v>22981</v>
      </c>
      <c r="Y4" s="58">
        <v>22290</v>
      </c>
      <c r="Z4" s="30">
        <v>142.36204356932708</v>
      </c>
      <c r="AA4" s="62">
        <v>137.46961200000001</v>
      </c>
      <c r="AB4" s="24">
        <f t="shared" si="0"/>
        <v>691</v>
      </c>
      <c r="AC4" s="65">
        <f t="shared" ref="AC4:AC32" si="4">D4-E4</f>
        <v>1.25</v>
      </c>
      <c r="AD4" s="63">
        <f t="shared" ref="AD4:AD32" si="5">Z4-AA4</f>
        <v>4.8924315693270728</v>
      </c>
      <c r="AE4" s="63">
        <f t="shared" ref="AE4:AE32" si="6">AD4-AC4</f>
        <v>3.6424315693270728</v>
      </c>
      <c r="AF4" s="18"/>
      <c r="AG4" s="31">
        <v>91.003129999999999</v>
      </c>
      <c r="AH4" s="31">
        <v>9.9686230000000009</v>
      </c>
      <c r="AI4" s="31">
        <v>46.401023000000002</v>
      </c>
      <c r="AJ4" s="31">
        <v>3.2333700000000002E-3</v>
      </c>
      <c r="AK4" s="31">
        <v>58.389941</v>
      </c>
      <c r="AL4" s="31">
        <v>7.6252680000000002</v>
      </c>
      <c r="AM4" s="31">
        <v>43.063741999999998</v>
      </c>
      <c r="AN4" s="31">
        <v>3.1707733333333332E-3</v>
      </c>
      <c r="AO4" s="18"/>
      <c r="AP4" s="47">
        <f t="shared" si="1"/>
        <v>25.238421413140845</v>
      </c>
      <c r="AQ4" s="47">
        <f t="shared" si="2"/>
        <v>16.085489313835772</v>
      </c>
      <c r="AR4" s="47">
        <f t="shared" si="3"/>
        <v>23.350333948833402</v>
      </c>
    </row>
    <row r="5" spans="1:44" s="2" customFormat="1" x14ac:dyDescent="0.15">
      <c r="A5" s="18" t="s">
        <v>23</v>
      </c>
      <c r="B5" s="18" t="s">
        <v>24</v>
      </c>
      <c r="C5" s="24">
        <v>83514096</v>
      </c>
      <c r="D5" s="58">
        <v>254.41</v>
      </c>
      <c r="E5" s="58">
        <v>260.20999999999998</v>
      </c>
      <c r="F5" s="58">
        <v>426.76</v>
      </c>
      <c r="G5" s="58">
        <v>323.32</v>
      </c>
      <c r="H5" s="58">
        <v>1001</v>
      </c>
      <c r="I5" s="58">
        <v>751.21</v>
      </c>
      <c r="J5" s="58">
        <v>1.7996350000000001</v>
      </c>
      <c r="K5" s="58">
        <v>1.3364290000000001</v>
      </c>
      <c r="L5" s="58">
        <v>1.7741309999999999</v>
      </c>
      <c r="M5" s="58">
        <v>1.445028</v>
      </c>
      <c r="N5" s="58">
        <v>0.83751600000000004</v>
      </c>
      <c r="O5" s="58">
        <v>0.80973700000000004</v>
      </c>
      <c r="P5" s="58">
        <v>0.123031</v>
      </c>
      <c r="Q5" s="58">
        <v>0.109046</v>
      </c>
      <c r="R5" s="58">
        <v>0.16710900000000001</v>
      </c>
      <c r="S5" s="58">
        <v>0.15232499999999999</v>
      </c>
      <c r="T5" s="58">
        <v>70.8</v>
      </c>
      <c r="U5" s="58">
        <v>59.2</v>
      </c>
      <c r="V5" s="60">
        <v>82.97</v>
      </c>
      <c r="W5" s="60">
        <v>71.37</v>
      </c>
      <c r="X5" s="58">
        <v>140377</v>
      </c>
      <c r="Y5" s="58">
        <v>135740</v>
      </c>
      <c r="Z5" s="30">
        <v>547.10254222207516</v>
      </c>
      <c r="AA5" s="62">
        <v>533.45633599999996</v>
      </c>
      <c r="AB5" s="24">
        <f t="shared" si="0"/>
        <v>4637</v>
      </c>
      <c r="AC5" s="65">
        <f t="shared" si="4"/>
        <v>-5.7999999999999829</v>
      </c>
      <c r="AD5" s="63">
        <f t="shared" si="5"/>
        <v>13.646206222075193</v>
      </c>
      <c r="AE5" s="63">
        <f t="shared" si="6"/>
        <v>19.446206222075176</v>
      </c>
      <c r="AF5" s="18"/>
      <c r="AG5" s="31">
        <v>299.98946999999998</v>
      </c>
      <c r="AH5" s="31">
        <v>5.6240500000000004</v>
      </c>
      <c r="AI5" s="31">
        <v>40.89987</v>
      </c>
      <c r="AJ5" s="31">
        <v>11.990970000000001</v>
      </c>
      <c r="AK5" s="31">
        <v>218.29525999999998</v>
      </c>
      <c r="AL5" s="31">
        <v>4.5827499999999999</v>
      </c>
      <c r="AM5" s="31">
        <v>40.211889999999997</v>
      </c>
      <c r="AN5" s="31">
        <v>11.346313333333335</v>
      </c>
      <c r="AO5" s="18"/>
      <c r="AP5" s="47">
        <f t="shared" si="1"/>
        <v>24.954045954045949</v>
      </c>
      <c r="AQ5" s="47">
        <f t="shared" si="2"/>
        <v>16.384180790960446</v>
      </c>
      <c r="AR5" s="47">
        <f t="shared" si="3"/>
        <v>18.55009579337715</v>
      </c>
    </row>
    <row r="6" spans="1:44" s="2" customFormat="1" x14ac:dyDescent="0.15">
      <c r="A6" s="18" t="s">
        <v>25</v>
      </c>
      <c r="B6" s="18" t="s">
        <v>26</v>
      </c>
      <c r="C6" s="24">
        <v>46750537</v>
      </c>
      <c r="D6" s="58">
        <v>251</v>
      </c>
      <c r="E6" s="58">
        <v>253.4</v>
      </c>
      <c r="F6" s="58">
        <v>485.33</v>
      </c>
      <c r="G6" s="58">
        <v>407.89</v>
      </c>
      <c r="H6" s="58">
        <v>819.93</v>
      </c>
      <c r="I6" s="58">
        <v>640.41999999999996</v>
      </c>
      <c r="J6" s="58">
        <v>1.0833930000000001</v>
      </c>
      <c r="K6" s="58">
        <v>0.81826699999999997</v>
      </c>
      <c r="L6" s="58">
        <v>1.3832990000000001</v>
      </c>
      <c r="M6" s="58">
        <v>1.1472910000000001</v>
      </c>
      <c r="N6" s="58">
        <v>0.57126600000000005</v>
      </c>
      <c r="O6" s="58">
        <v>0.55547800000000003</v>
      </c>
      <c r="P6" s="58">
        <v>8.2968E-2</v>
      </c>
      <c r="Q6" s="58">
        <v>7.2176000000000004E-2</v>
      </c>
      <c r="R6" s="58">
        <v>0.14246700000000001</v>
      </c>
      <c r="S6" s="58">
        <v>0.13170499999999999</v>
      </c>
      <c r="T6" s="58">
        <v>45.33</v>
      </c>
      <c r="U6" s="58">
        <v>38.96</v>
      </c>
      <c r="V6" s="60">
        <v>49.79</v>
      </c>
      <c r="W6" s="60">
        <v>43.42</v>
      </c>
      <c r="X6" s="58">
        <v>69517</v>
      </c>
      <c r="Y6" s="58">
        <v>65639</v>
      </c>
      <c r="Z6" s="30">
        <v>325.70028708776255</v>
      </c>
      <c r="AA6" s="62">
        <v>308.61036200000001</v>
      </c>
      <c r="AB6" s="24">
        <f t="shared" si="0"/>
        <v>3878</v>
      </c>
      <c r="AC6" s="65">
        <f t="shared" si="4"/>
        <v>-2.4000000000000057</v>
      </c>
      <c r="AD6" s="63">
        <f t="shared" si="5"/>
        <v>17.089925087762538</v>
      </c>
      <c r="AE6" s="63">
        <f t="shared" si="6"/>
        <v>19.489925087762543</v>
      </c>
      <c r="AF6" s="18"/>
      <c r="AG6" s="31">
        <v>217.06585999999999</v>
      </c>
      <c r="AH6" s="31">
        <v>7.4484959999999996</v>
      </c>
      <c r="AI6" s="31">
        <v>72.546780999999996</v>
      </c>
      <c r="AJ6" s="31">
        <v>42.411466666666662</v>
      </c>
      <c r="AK6" s="31">
        <v>159.66220999999999</v>
      </c>
      <c r="AL6" s="31">
        <v>4.8652660000000001</v>
      </c>
      <c r="AM6" s="31">
        <v>64.924780999999996</v>
      </c>
      <c r="AN6" s="31">
        <v>40.385233333333332</v>
      </c>
      <c r="AO6" s="18"/>
      <c r="AP6" s="47">
        <f t="shared" si="1"/>
        <v>21.893332357640286</v>
      </c>
      <c r="AQ6" s="47">
        <f t="shared" si="2"/>
        <v>14.052503860577978</v>
      </c>
      <c r="AR6" s="47">
        <f t="shared" si="3"/>
        <v>17.061242724819433</v>
      </c>
    </row>
    <row r="7" spans="1:44" s="2" customFormat="1" x14ac:dyDescent="0.15">
      <c r="A7" s="18" t="s">
        <v>27</v>
      </c>
      <c r="B7" s="18" t="s">
        <v>28</v>
      </c>
      <c r="C7" s="24">
        <v>20019040</v>
      </c>
      <c r="D7" s="58">
        <v>253.01</v>
      </c>
      <c r="E7" s="58">
        <v>250.15</v>
      </c>
      <c r="F7" s="58">
        <v>108.5</v>
      </c>
      <c r="G7" s="58">
        <v>100.7</v>
      </c>
      <c r="H7" s="58">
        <v>234.13</v>
      </c>
      <c r="I7" s="58">
        <v>216.51</v>
      </c>
      <c r="J7" s="58">
        <v>0.23465900000000001</v>
      </c>
      <c r="K7" s="58">
        <v>0.212478</v>
      </c>
      <c r="L7" s="58">
        <v>0.42047800000000002</v>
      </c>
      <c r="M7" s="58">
        <v>0.39022099999999998</v>
      </c>
      <c r="N7" s="58">
        <v>3.5118999999999997E-2</v>
      </c>
      <c r="O7" s="58">
        <v>3.3369999999999997E-2</v>
      </c>
      <c r="P7" s="58">
        <v>1.5803000000000001E-2</v>
      </c>
      <c r="Q7" s="58">
        <v>1.5817999999999999E-2</v>
      </c>
      <c r="R7" s="58">
        <v>1.3535999999999999E-2</v>
      </c>
      <c r="S7" s="58">
        <v>1.3521E-2</v>
      </c>
      <c r="T7" s="58">
        <v>55.24</v>
      </c>
      <c r="U7" s="58">
        <v>50.36</v>
      </c>
      <c r="V7" s="60">
        <v>61.24</v>
      </c>
      <c r="W7" s="60">
        <v>56.36</v>
      </c>
      <c r="X7" s="58">
        <v>32785</v>
      </c>
      <c r="Y7" s="58">
        <v>32227</v>
      </c>
      <c r="Z7" s="30">
        <v>213.46436714282109</v>
      </c>
      <c r="AA7" s="62">
        <v>208.97153700000001</v>
      </c>
      <c r="AB7" s="24">
        <f t="shared" si="0"/>
        <v>558</v>
      </c>
      <c r="AC7" s="65">
        <f t="shared" si="4"/>
        <v>2.8599999999999852</v>
      </c>
      <c r="AD7" s="63">
        <f t="shared" si="5"/>
        <v>4.4928301428210773</v>
      </c>
      <c r="AE7" s="63">
        <f t="shared" si="6"/>
        <v>1.6328301428210921</v>
      </c>
      <c r="AF7" s="18"/>
      <c r="AG7" s="31">
        <v>26.648347999999999</v>
      </c>
      <c r="AH7" s="31">
        <v>7.3497590000000006</v>
      </c>
      <c r="AI7" s="31">
        <v>62.764499999999998</v>
      </c>
      <c r="AJ7" s="31">
        <v>2.98061</v>
      </c>
      <c r="AK7" s="31">
        <v>23.185224999999999</v>
      </c>
      <c r="AL7" s="31">
        <v>4.6242400000000004</v>
      </c>
      <c r="AM7" s="31">
        <v>58.693860000000001</v>
      </c>
      <c r="AN7" s="31">
        <v>2.9158179999999998</v>
      </c>
      <c r="AO7" s="18"/>
      <c r="AP7" s="47">
        <f t="shared" si="1"/>
        <v>7.5257335668218532</v>
      </c>
      <c r="AQ7" s="47">
        <f t="shared" si="2"/>
        <v>8.8341781317885637</v>
      </c>
      <c r="AR7" s="47">
        <f t="shared" si="3"/>
        <v>7.1958580472700193</v>
      </c>
    </row>
    <row r="8" spans="1:44" s="2" customFormat="1" x14ac:dyDescent="0.15">
      <c r="A8" s="18" t="s">
        <v>29</v>
      </c>
      <c r="B8" s="18" t="s">
        <v>30</v>
      </c>
      <c r="C8" s="24">
        <v>74685585</v>
      </c>
      <c r="D8" s="58">
        <v>493.92</v>
      </c>
      <c r="E8" s="58">
        <v>491.66</v>
      </c>
      <c r="F8" s="58">
        <v>401.95</v>
      </c>
      <c r="G8" s="58">
        <v>356.61</v>
      </c>
      <c r="H8" s="58">
        <v>795.7</v>
      </c>
      <c r="I8" s="58">
        <v>706.25</v>
      </c>
      <c r="J8" s="58">
        <v>1.08264</v>
      </c>
      <c r="K8" s="58">
        <v>0.94370500000000002</v>
      </c>
      <c r="L8" s="58">
        <v>1.69608</v>
      </c>
      <c r="M8" s="58">
        <v>1.4962310000000001</v>
      </c>
      <c r="N8" s="58">
        <v>1.025328</v>
      </c>
      <c r="O8" s="58">
        <v>1.0068710000000001</v>
      </c>
      <c r="P8" s="58">
        <v>8.5182999999999995E-2</v>
      </c>
      <c r="Q8" s="58">
        <v>8.3807000000000006E-2</v>
      </c>
      <c r="R8" s="58">
        <v>0.115837</v>
      </c>
      <c r="S8" s="58">
        <v>0.11484999999999999</v>
      </c>
      <c r="T8" s="58">
        <v>73.099999999999994</v>
      </c>
      <c r="U8" s="58">
        <v>65.209999999999994</v>
      </c>
      <c r="V8" s="60">
        <v>80.5</v>
      </c>
      <c r="W8" s="60">
        <v>72.599999999999994</v>
      </c>
      <c r="X8" s="58">
        <v>135234</v>
      </c>
      <c r="Y8" s="58">
        <v>133038</v>
      </c>
      <c r="Z8" s="30">
        <v>727.86910402085527</v>
      </c>
      <c r="AA8" s="62">
        <v>714.837853</v>
      </c>
      <c r="AB8" s="24">
        <f t="shared" si="0"/>
        <v>2196</v>
      </c>
      <c r="AC8" s="65">
        <f t="shared" si="4"/>
        <v>2.2599999999999909</v>
      </c>
      <c r="AD8" s="63">
        <f t="shared" si="5"/>
        <v>13.031251020855279</v>
      </c>
      <c r="AE8" s="63">
        <f t="shared" si="6"/>
        <v>10.771251020855289</v>
      </c>
      <c r="AF8" s="18"/>
      <c r="AG8" s="31">
        <v>215.096352</v>
      </c>
      <c r="AH8" s="31">
        <v>33.628399999999999</v>
      </c>
      <c r="AI8" s="31">
        <v>66.123000000000005</v>
      </c>
      <c r="AJ8" s="31">
        <v>50.643966666666671</v>
      </c>
      <c r="AK8" s="31">
        <v>187.97576000000001</v>
      </c>
      <c r="AL8" s="31">
        <v>20.860942999999999</v>
      </c>
      <c r="AM8" s="31">
        <v>66.109439999999992</v>
      </c>
      <c r="AN8" s="31">
        <v>46.28</v>
      </c>
      <c r="AO8" s="18"/>
      <c r="AP8" s="47">
        <f t="shared" si="1"/>
        <v>11.241673997737847</v>
      </c>
      <c r="AQ8" s="47">
        <f t="shared" si="2"/>
        <v>10.793433652530782</v>
      </c>
      <c r="AR8" s="47">
        <f t="shared" si="3"/>
        <v>11.782993726711002</v>
      </c>
    </row>
    <row r="9" spans="1:44" s="2" customFormat="1" x14ac:dyDescent="0.15">
      <c r="A9" s="18" t="s">
        <v>31</v>
      </c>
      <c r="B9" s="18" t="s">
        <v>32</v>
      </c>
      <c r="C9" s="24">
        <v>50828008</v>
      </c>
      <c r="D9" s="58">
        <v>359.96</v>
      </c>
      <c r="E9" s="58">
        <v>351.69</v>
      </c>
      <c r="F9" s="58">
        <v>286.27</v>
      </c>
      <c r="G9" s="58">
        <v>248.4</v>
      </c>
      <c r="H9" s="58">
        <v>435.32</v>
      </c>
      <c r="I9" s="58">
        <v>366.67</v>
      </c>
      <c r="J9" s="58">
        <v>0.44553599999999999</v>
      </c>
      <c r="K9" s="58">
        <v>0.33832600000000002</v>
      </c>
      <c r="L9" s="58">
        <v>1.075399</v>
      </c>
      <c r="M9" s="58">
        <v>0.88517999999999997</v>
      </c>
      <c r="N9" s="58">
        <v>0.28135900000000003</v>
      </c>
      <c r="O9" s="58">
        <v>0.27497100000000002</v>
      </c>
      <c r="P9" s="58">
        <v>3.5366000000000002E-2</v>
      </c>
      <c r="Q9" s="58">
        <v>3.4375999999999997E-2</v>
      </c>
      <c r="R9" s="58">
        <v>3.3139000000000002E-2</v>
      </c>
      <c r="S9" s="58">
        <v>3.3099000000000003E-2</v>
      </c>
      <c r="T9" s="58">
        <v>44.03</v>
      </c>
      <c r="U9" s="58">
        <v>39.03</v>
      </c>
      <c r="V9" s="60">
        <v>49.26</v>
      </c>
      <c r="W9" s="60">
        <v>44.26</v>
      </c>
      <c r="X9" s="58">
        <v>73249</v>
      </c>
      <c r="Y9" s="58">
        <v>69967</v>
      </c>
      <c r="Z9" s="30">
        <v>392.32188305127198</v>
      </c>
      <c r="AA9" s="62">
        <v>371.57275800000002</v>
      </c>
      <c r="AB9" s="24">
        <f t="shared" si="0"/>
        <v>3282</v>
      </c>
      <c r="AC9" s="65">
        <f t="shared" si="4"/>
        <v>8.2699999999999818</v>
      </c>
      <c r="AD9" s="63">
        <f t="shared" si="5"/>
        <v>20.74912505127196</v>
      </c>
      <c r="AE9" s="63">
        <f t="shared" si="6"/>
        <v>12.479125051271978</v>
      </c>
      <c r="AF9" s="18"/>
      <c r="AG9" s="31">
        <v>114.065099</v>
      </c>
      <c r="AH9" s="31">
        <v>7.7669860000000002</v>
      </c>
      <c r="AI9" s="31">
        <v>56.464849999999998</v>
      </c>
      <c r="AJ9" s="31">
        <v>98.763300000000001</v>
      </c>
      <c r="AK9" s="31">
        <v>88.964895999999996</v>
      </c>
      <c r="AL9" s="31">
        <v>4.9906870000000003</v>
      </c>
      <c r="AM9" s="31">
        <v>54.698180000000001</v>
      </c>
      <c r="AN9" s="31">
        <v>89.525099999999995</v>
      </c>
      <c r="AO9" s="18"/>
      <c r="AP9" s="47">
        <f t="shared" si="1"/>
        <v>15.770008269778549</v>
      </c>
      <c r="AQ9" s="47">
        <f t="shared" si="2"/>
        <v>11.355893708834886</v>
      </c>
      <c r="AR9" s="47">
        <f t="shared" si="3"/>
        <v>17.688225486540347</v>
      </c>
    </row>
    <row r="10" spans="1:44" s="2" customFormat="1" x14ac:dyDescent="0.15">
      <c r="A10" s="18" t="s">
        <v>33</v>
      </c>
      <c r="B10" s="18" t="s">
        <v>34</v>
      </c>
      <c r="C10" s="24">
        <v>40719958</v>
      </c>
      <c r="D10" s="58">
        <v>201.99</v>
      </c>
      <c r="E10" s="58">
        <v>200.71</v>
      </c>
      <c r="F10" s="58">
        <v>161.4</v>
      </c>
      <c r="G10" s="58">
        <v>135.38999999999999</v>
      </c>
      <c r="H10" s="58">
        <v>321.69</v>
      </c>
      <c r="I10" s="58">
        <v>276.98</v>
      </c>
      <c r="J10" s="58">
        <v>0.47564099999999998</v>
      </c>
      <c r="K10" s="58">
        <v>0.36202699999999999</v>
      </c>
      <c r="L10" s="58">
        <v>0.862124</v>
      </c>
      <c r="M10" s="58">
        <v>0.75576299999999996</v>
      </c>
      <c r="N10" s="58">
        <v>0.46569700000000003</v>
      </c>
      <c r="O10" s="58">
        <v>0.46047500000000002</v>
      </c>
      <c r="P10" s="58">
        <v>2.5767999999999999E-2</v>
      </c>
      <c r="Q10" s="58">
        <v>2.3938000000000001E-2</v>
      </c>
      <c r="R10" s="58">
        <v>4.2034000000000002E-2</v>
      </c>
      <c r="S10" s="58">
        <v>4.0589E-2</v>
      </c>
      <c r="T10" s="58">
        <v>31.68</v>
      </c>
      <c r="U10" s="58">
        <v>27.98</v>
      </c>
      <c r="V10" s="60">
        <v>35.01</v>
      </c>
      <c r="W10" s="60">
        <v>31.3</v>
      </c>
      <c r="X10" s="58">
        <v>51528</v>
      </c>
      <c r="Y10" s="58">
        <v>46743</v>
      </c>
      <c r="Z10" s="30">
        <v>235.21955308372569</v>
      </c>
      <c r="AA10" s="62">
        <v>212.87152499999999</v>
      </c>
      <c r="AB10" s="24">
        <f t="shared" si="0"/>
        <v>4785</v>
      </c>
      <c r="AC10" s="65">
        <f t="shared" si="4"/>
        <v>1.2800000000000011</v>
      </c>
      <c r="AD10" s="63">
        <f t="shared" si="5"/>
        <v>22.348028083725694</v>
      </c>
      <c r="AE10" s="63">
        <f t="shared" si="6"/>
        <v>21.068028083725693</v>
      </c>
      <c r="AF10" s="18"/>
      <c r="AG10" s="31">
        <v>91.011241999999996</v>
      </c>
      <c r="AH10" s="31">
        <v>0.60579299999999991</v>
      </c>
      <c r="AI10" s="31">
        <v>41.683529999999998</v>
      </c>
      <c r="AJ10" s="31">
        <v>62.593700000000005</v>
      </c>
      <c r="AK10" s="31">
        <v>75.149570999999995</v>
      </c>
      <c r="AL10" s="31">
        <v>0.3250594</v>
      </c>
      <c r="AM10" s="31">
        <v>40.250610000000002</v>
      </c>
      <c r="AN10" s="31">
        <v>52.314200000000007</v>
      </c>
      <c r="AO10" s="18"/>
      <c r="AP10" s="47">
        <f t="shared" si="1"/>
        <v>13.898473685846616</v>
      </c>
      <c r="AQ10" s="47">
        <f t="shared" si="2"/>
        <v>11.679292929292927</v>
      </c>
      <c r="AR10" s="47">
        <f t="shared" si="3"/>
        <v>12.33708840027653</v>
      </c>
    </row>
    <row r="11" spans="1:44" s="2" customFormat="1" x14ac:dyDescent="0.15">
      <c r="A11" s="18" t="s">
        <v>35</v>
      </c>
      <c r="B11" s="18" t="s">
        <v>36</v>
      </c>
      <c r="C11" s="24">
        <v>100450351</v>
      </c>
      <c r="D11" s="58">
        <v>493.61</v>
      </c>
      <c r="E11" s="58">
        <v>492.36</v>
      </c>
      <c r="F11" s="58">
        <v>596.15</v>
      </c>
      <c r="G11" s="58">
        <v>467.29</v>
      </c>
      <c r="H11" s="58">
        <v>1229</v>
      </c>
      <c r="I11" s="58">
        <v>976.9</v>
      </c>
      <c r="J11" s="58">
        <v>2.7880500000000001</v>
      </c>
      <c r="K11" s="58">
        <v>2.1619039999999998</v>
      </c>
      <c r="L11" s="58">
        <v>2.623068</v>
      </c>
      <c r="M11" s="58">
        <v>2.1243470000000002</v>
      </c>
      <c r="N11" s="58">
        <v>1.1922079999999999</v>
      </c>
      <c r="O11" s="58">
        <v>1.16032</v>
      </c>
      <c r="P11" s="58">
        <v>0.112576</v>
      </c>
      <c r="Q11" s="58">
        <v>0.100747</v>
      </c>
      <c r="R11" s="58">
        <v>0.16764899999999999</v>
      </c>
      <c r="S11" s="58">
        <v>0.15718099999999999</v>
      </c>
      <c r="T11" s="58">
        <v>74.38</v>
      </c>
      <c r="U11" s="58">
        <v>63.95</v>
      </c>
      <c r="V11" s="60">
        <v>83.32</v>
      </c>
      <c r="W11" s="60">
        <v>72.89</v>
      </c>
      <c r="X11" s="58">
        <v>176292</v>
      </c>
      <c r="Y11" s="58">
        <v>171600</v>
      </c>
      <c r="Z11" s="30">
        <v>837.78396124767551</v>
      </c>
      <c r="AA11" s="62">
        <v>814.77501700000005</v>
      </c>
      <c r="AB11" s="24">
        <f t="shared" si="0"/>
        <v>4692</v>
      </c>
      <c r="AC11" s="65">
        <f t="shared" si="4"/>
        <v>1.25</v>
      </c>
      <c r="AD11" s="63">
        <f t="shared" si="5"/>
        <v>23.008944247675458</v>
      </c>
      <c r="AE11" s="63">
        <f t="shared" si="6"/>
        <v>21.758944247675458</v>
      </c>
      <c r="AF11" s="18"/>
      <c r="AG11" s="31">
        <v>367.68819999999999</v>
      </c>
      <c r="AH11" s="31">
        <v>11.642329999999999</v>
      </c>
      <c r="AI11" s="31">
        <v>113.7822</v>
      </c>
      <c r="AJ11" s="31">
        <v>87.91716666666666</v>
      </c>
      <c r="AK11" s="31">
        <v>278.58195999999998</v>
      </c>
      <c r="AL11" s="31">
        <v>9.6057199999999998</v>
      </c>
      <c r="AM11" s="31">
        <v>107.22562000000001</v>
      </c>
      <c r="AN11" s="31">
        <v>58.998100000000008</v>
      </c>
      <c r="AO11" s="18"/>
      <c r="AP11" s="47">
        <f t="shared" si="1"/>
        <v>20.512611879576895</v>
      </c>
      <c r="AQ11" s="47">
        <f t="shared" si="2"/>
        <v>14.022586716859362</v>
      </c>
      <c r="AR11" s="47">
        <f t="shared" si="3"/>
        <v>19.012888724196237</v>
      </c>
    </row>
    <row r="12" spans="1:44" s="2" customFormat="1" x14ac:dyDescent="0.15">
      <c r="A12" s="18" t="s">
        <v>37</v>
      </c>
      <c r="B12" s="18" t="s">
        <v>38</v>
      </c>
      <c r="C12" s="24">
        <v>121957488</v>
      </c>
      <c r="D12" s="58">
        <v>845.16</v>
      </c>
      <c r="E12" s="58">
        <v>829.99</v>
      </c>
      <c r="F12" s="58">
        <v>435.76</v>
      </c>
      <c r="G12" s="58">
        <v>395.52</v>
      </c>
      <c r="H12" s="58">
        <v>736.35</v>
      </c>
      <c r="I12" s="58">
        <v>660.89</v>
      </c>
      <c r="J12" s="58">
        <v>1.1031839999999999</v>
      </c>
      <c r="K12" s="58">
        <v>0.86327799999999999</v>
      </c>
      <c r="L12" s="58">
        <v>1.556953</v>
      </c>
      <c r="M12" s="58">
        <v>1.420876</v>
      </c>
      <c r="N12" s="58">
        <v>1.0156529999999999</v>
      </c>
      <c r="O12" s="58">
        <v>1.006345</v>
      </c>
      <c r="P12" s="58">
        <v>6.0310000000000002E-2</v>
      </c>
      <c r="Q12" s="58">
        <v>5.74E-2</v>
      </c>
      <c r="R12" s="58">
        <v>0.111371</v>
      </c>
      <c r="S12" s="58">
        <v>0.109224</v>
      </c>
      <c r="T12" s="58">
        <v>41.33</v>
      </c>
      <c r="U12" s="58">
        <v>36.85</v>
      </c>
      <c r="V12" s="60">
        <v>44.04</v>
      </c>
      <c r="W12" s="60">
        <v>39.549999999999997</v>
      </c>
      <c r="X12" s="58">
        <v>170915</v>
      </c>
      <c r="Y12" s="58">
        <v>160532</v>
      </c>
      <c r="Z12" s="30">
        <v>802.8284807972708</v>
      </c>
      <c r="AA12" s="62">
        <v>749.12390900000003</v>
      </c>
      <c r="AB12" s="24">
        <f t="shared" si="0"/>
        <v>10383</v>
      </c>
      <c r="AC12" s="65">
        <f t="shared" si="4"/>
        <v>15.169999999999959</v>
      </c>
      <c r="AD12" s="63">
        <f t="shared" si="5"/>
        <v>53.704571797270773</v>
      </c>
      <c r="AE12" s="63">
        <f t="shared" si="6"/>
        <v>38.534571797270814</v>
      </c>
      <c r="AF12" s="18"/>
      <c r="AG12" s="31">
        <v>101.14081899999999</v>
      </c>
      <c r="AH12" s="31">
        <v>56.467179999999999</v>
      </c>
      <c r="AI12" s="31">
        <v>162.87653</v>
      </c>
      <c r="AJ12" s="31">
        <v>171.77296666666669</v>
      </c>
      <c r="AK12" s="31">
        <v>96.307480999999996</v>
      </c>
      <c r="AL12" s="31">
        <v>34.907800000000002</v>
      </c>
      <c r="AM12" s="31">
        <v>151.43305000000001</v>
      </c>
      <c r="AN12" s="31">
        <v>164.79240000000001</v>
      </c>
      <c r="AO12" s="18"/>
      <c r="AP12" s="47">
        <f t="shared" si="1"/>
        <v>10.247844095878325</v>
      </c>
      <c r="AQ12" s="47">
        <f t="shared" si="2"/>
        <v>10.839583837406236</v>
      </c>
      <c r="AR12" s="47">
        <f t="shared" si="3"/>
        <v>8.7399555413683014</v>
      </c>
    </row>
    <row r="13" spans="1:44" s="2" customFormat="1" x14ac:dyDescent="0.15">
      <c r="A13" s="18" t="s">
        <v>39</v>
      </c>
      <c r="B13" s="18" t="s">
        <v>40</v>
      </c>
      <c r="C13" s="24">
        <v>8591228</v>
      </c>
      <c r="D13" s="58">
        <v>31.356999999999999</v>
      </c>
      <c r="E13" s="58">
        <v>29.721</v>
      </c>
      <c r="F13" s="58">
        <v>53.84</v>
      </c>
      <c r="G13" s="58">
        <v>43.582000000000001</v>
      </c>
      <c r="H13" s="58">
        <v>36.072000000000003</v>
      </c>
      <c r="I13" s="58">
        <v>27.878</v>
      </c>
      <c r="J13" s="58">
        <v>1.6889999999999999E-2</v>
      </c>
      <c r="K13" s="58">
        <v>1.328E-2</v>
      </c>
      <c r="L13" s="58">
        <v>7.5106999999999993E-2</v>
      </c>
      <c r="M13" s="58">
        <v>6.3617000000000007E-2</v>
      </c>
      <c r="N13" s="58">
        <v>8.0868999999999996E-2</v>
      </c>
      <c r="O13" s="58">
        <v>7.8728999999999993E-2</v>
      </c>
      <c r="P13" s="58">
        <v>3.65E-3</v>
      </c>
      <c r="Q13" s="58">
        <v>3.3080000000000002E-3</v>
      </c>
      <c r="R13" s="58">
        <v>7.8589999999999997E-3</v>
      </c>
      <c r="S13" s="58">
        <v>7.5729999999999999E-3</v>
      </c>
      <c r="T13" s="58">
        <v>14.52</v>
      </c>
      <c r="U13" s="58">
        <v>12.71</v>
      </c>
      <c r="V13" s="60">
        <v>16.61</v>
      </c>
      <c r="W13" s="60">
        <v>14.79</v>
      </c>
      <c r="X13" s="58">
        <v>6480</v>
      </c>
      <c r="Y13" s="58">
        <v>4958</v>
      </c>
      <c r="Z13" s="30">
        <v>24.683337513913965</v>
      </c>
      <c r="AA13" s="62">
        <v>18.523042</v>
      </c>
      <c r="AB13" s="24">
        <f t="shared" si="0"/>
        <v>1522</v>
      </c>
      <c r="AC13" s="65">
        <f t="shared" si="4"/>
        <v>1.6359999999999992</v>
      </c>
      <c r="AD13" s="63">
        <f t="shared" si="5"/>
        <v>6.1602955139139652</v>
      </c>
      <c r="AE13" s="63">
        <f t="shared" si="6"/>
        <v>4.524295513913966</v>
      </c>
      <c r="AF13" s="18"/>
      <c r="AG13" s="31">
        <v>1.135977</v>
      </c>
      <c r="AH13" s="31">
        <v>8.5827519999999993</v>
      </c>
      <c r="AI13" s="31">
        <v>9.1747499999999995</v>
      </c>
      <c r="AJ13" s="31">
        <v>16.471823333333333</v>
      </c>
      <c r="AK13" s="31">
        <v>0.57953850000000007</v>
      </c>
      <c r="AL13" s="31">
        <v>5.8260810000000003</v>
      </c>
      <c r="AM13" s="31">
        <v>8.1015499999999996</v>
      </c>
      <c r="AN13" s="31">
        <v>11.56911</v>
      </c>
      <c r="AO13" s="18"/>
      <c r="AP13" s="47">
        <f t="shared" si="1"/>
        <v>22.715679751607901</v>
      </c>
      <c r="AQ13" s="47">
        <f t="shared" si="2"/>
        <v>12.465564738292002</v>
      </c>
      <c r="AR13" s="47">
        <f t="shared" si="3"/>
        <v>15.29817460423128</v>
      </c>
    </row>
    <row r="14" spans="1:44" s="2" customFormat="1" x14ac:dyDescent="0.15">
      <c r="A14" s="18" t="s">
        <v>41</v>
      </c>
      <c r="B14" s="18" t="s">
        <v>42</v>
      </c>
      <c r="C14" s="24">
        <v>38487297</v>
      </c>
      <c r="D14" s="58">
        <v>110.87</v>
      </c>
      <c r="E14" s="58">
        <v>85.483999999999995</v>
      </c>
      <c r="F14" s="58">
        <v>302.86</v>
      </c>
      <c r="G14" s="58">
        <v>142.22999999999999</v>
      </c>
      <c r="H14" s="58">
        <v>848.89</v>
      </c>
      <c r="I14" s="58">
        <v>417.94</v>
      </c>
      <c r="J14" s="58">
        <v>1.9677849999999999</v>
      </c>
      <c r="K14" s="58">
        <v>1.0269459999999999</v>
      </c>
      <c r="L14" s="58">
        <v>1.57802</v>
      </c>
      <c r="M14" s="58">
        <v>0.86270199999999997</v>
      </c>
      <c r="N14" s="58">
        <v>0.19606499999999999</v>
      </c>
      <c r="O14" s="58">
        <v>0.17902799999999999</v>
      </c>
      <c r="P14" s="58">
        <v>0.175675</v>
      </c>
      <c r="Q14" s="58">
        <v>0.113737</v>
      </c>
      <c r="R14" s="58">
        <v>0.199244</v>
      </c>
      <c r="S14" s="58">
        <v>0.134518</v>
      </c>
      <c r="T14" s="58">
        <v>50.81</v>
      </c>
      <c r="U14" s="58">
        <v>39</v>
      </c>
      <c r="V14" s="60">
        <v>71.5</v>
      </c>
      <c r="W14" s="60">
        <v>59.69</v>
      </c>
      <c r="X14" s="58">
        <v>63680</v>
      </c>
      <c r="Y14" s="58">
        <v>60774</v>
      </c>
      <c r="Z14" s="30">
        <v>241.41439107235223</v>
      </c>
      <c r="AA14" s="62">
        <v>208.30318700000001</v>
      </c>
      <c r="AB14" s="24">
        <f t="shared" si="0"/>
        <v>2906</v>
      </c>
      <c r="AC14" s="65">
        <f t="shared" si="4"/>
        <v>25.38600000000001</v>
      </c>
      <c r="AD14" s="63">
        <f t="shared" si="5"/>
        <v>33.111204072352223</v>
      </c>
      <c r="AE14" s="63">
        <f t="shared" si="6"/>
        <v>7.7252040723522128</v>
      </c>
      <c r="AF14" s="18"/>
      <c r="AG14" s="31">
        <v>317.28663</v>
      </c>
      <c r="AH14" s="31">
        <v>8.3897089999999999</v>
      </c>
      <c r="AI14" s="31">
        <v>17.417919999999999</v>
      </c>
      <c r="AJ14" s="31">
        <v>1.3535713333333335</v>
      </c>
      <c r="AK14" s="31">
        <v>158.488696</v>
      </c>
      <c r="AL14" s="31">
        <v>3.9628874000000001</v>
      </c>
      <c r="AM14" s="31">
        <v>13.146250999999999</v>
      </c>
      <c r="AN14" s="31">
        <v>1.3380853333333333</v>
      </c>
      <c r="AO14" s="18"/>
      <c r="AP14" s="48">
        <f t="shared" si="1"/>
        <v>50.766294808514644</v>
      </c>
      <c r="AQ14" s="48">
        <f t="shared" si="2"/>
        <v>23.243456012595949</v>
      </c>
      <c r="AR14" s="48">
        <f t="shared" si="3"/>
        <v>45.330097210428264</v>
      </c>
    </row>
    <row r="15" spans="1:44" s="2" customFormat="1" x14ac:dyDescent="0.15">
      <c r="A15" s="18" t="s">
        <v>43</v>
      </c>
      <c r="B15" s="18" t="s">
        <v>44</v>
      </c>
      <c r="C15" s="24">
        <v>32427899</v>
      </c>
      <c r="D15" s="58">
        <v>138.36000000000001</v>
      </c>
      <c r="E15" s="58">
        <v>127.14</v>
      </c>
      <c r="F15" s="58">
        <v>348.73</v>
      </c>
      <c r="G15" s="58">
        <v>237.11</v>
      </c>
      <c r="H15" s="58">
        <v>825.83</v>
      </c>
      <c r="I15" s="58">
        <v>541.04999999999995</v>
      </c>
      <c r="J15" s="58">
        <v>1.042867</v>
      </c>
      <c r="K15" s="58">
        <v>0.73444500000000001</v>
      </c>
      <c r="L15" s="58">
        <v>2.0919300000000001</v>
      </c>
      <c r="M15" s="58">
        <v>1.589958</v>
      </c>
      <c r="N15" s="58">
        <v>0.34627799999999997</v>
      </c>
      <c r="O15" s="58">
        <v>0.339277</v>
      </c>
      <c r="P15" s="58">
        <v>7.3504E-2</v>
      </c>
      <c r="Q15" s="58">
        <v>5.7105999999999997E-2</v>
      </c>
      <c r="R15" s="58">
        <v>9.5381999999999995E-2</v>
      </c>
      <c r="S15" s="58">
        <v>7.8243999999999994E-2</v>
      </c>
      <c r="T15" s="58">
        <v>14.94</v>
      </c>
      <c r="U15" s="58">
        <v>12.25</v>
      </c>
      <c r="V15" s="60">
        <v>31.75</v>
      </c>
      <c r="W15" s="60">
        <v>29.05</v>
      </c>
      <c r="X15" s="58">
        <v>33379</v>
      </c>
      <c r="Y15" s="58">
        <v>30198</v>
      </c>
      <c r="Z15" s="30">
        <v>149.99291302055974</v>
      </c>
      <c r="AA15" s="62">
        <v>131.45287200000001</v>
      </c>
      <c r="AB15" s="24">
        <f t="shared" si="0"/>
        <v>3181</v>
      </c>
      <c r="AC15" s="65">
        <f t="shared" si="4"/>
        <v>11.220000000000013</v>
      </c>
      <c r="AD15" s="63">
        <f t="shared" si="5"/>
        <v>18.540041020559727</v>
      </c>
      <c r="AE15" s="63">
        <f t="shared" si="6"/>
        <v>7.3200410205597137</v>
      </c>
      <c r="AF15" s="18"/>
      <c r="AG15" s="31">
        <v>294.2817</v>
      </c>
      <c r="AH15" s="31">
        <v>19.921669999999999</v>
      </c>
      <c r="AI15" s="31">
        <v>48.995040000000003</v>
      </c>
      <c r="AJ15" s="31">
        <v>72.21756666666667</v>
      </c>
      <c r="AK15" s="31">
        <v>196.72687999999999</v>
      </c>
      <c r="AL15" s="31">
        <v>13.955860000000001</v>
      </c>
      <c r="AM15" s="31">
        <v>42.954419000000001</v>
      </c>
      <c r="AN15" s="31">
        <v>69.069933333333339</v>
      </c>
      <c r="AO15" s="18"/>
      <c r="AP15" s="47">
        <f t="shared" si="1"/>
        <v>34.484094789484523</v>
      </c>
      <c r="AQ15" s="47">
        <f t="shared" si="2"/>
        <v>18.005354752342701</v>
      </c>
      <c r="AR15" s="47">
        <f t="shared" si="3"/>
        <v>23.995640389496785</v>
      </c>
    </row>
    <row r="16" spans="1:44" s="2" customFormat="1" x14ac:dyDescent="0.15">
      <c r="A16" s="18" t="s">
        <v>45</v>
      </c>
      <c r="B16" s="18" t="s">
        <v>46</v>
      </c>
      <c r="C16" s="24">
        <v>30838355</v>
      </c>
      <c r="D16" s="58">
        <v>128.63999999999999</v>
      </c>
      <c r="E16" s="58">
        <v>128.30000000000001</v>
      </c>
      <c r="F16" s="58">
        <v>216.7</v>
      </c>
      <c r="G16" s="58">
        <v>160.53</v>
      </c>
      <c r="H16" s="58">
        <v>430.24</v>
      </c>
      <c r="I16" s="58">
        <v>285.24</v>
      </c>
      <c r="J16" s="58">
        <v>0.37014599999999998</v>
      </c>
      <c r="K16" s="58">
        <v>0.25740299999999999</v>
      </c>
      <c r="L16" s="58">
        <v>0.93049999999999999</v>
      </c>
      <c r="M16" s="58">
        <v>0.68844000000000005</v>
      </c>
      <c r="N16" s="58">
        <v>0.66164999999999996</v>
      </c>
      <c r="O16" s="58">
        <v>0.64834899999999995</v>
      </c>
      <c r="P16" s="58">
        <v>5.5206999999999999E-2</v>
      </c>
      <c r="Q16" s="58">
        <v>4.8207E-2</v>
      </c>
      <c r="R16" s="58">
        <v>0.11572499999999999</v>
      </c>
      <c r="S16" s="58">
        <v>0.110011</v>
      </c>
      <c r="T16" s="58">
        <v>37.380000000000003</v>
      </c>
      <c r="U16" s="58">
        <v>32.200000000000003</v>
      </c>
      <c r="V16" s="60">
        <v>40.57</v>
      </c>
      <c r="W16" s="60">
        <v>35.39</v>
      </c>
      <c r="X16" s="58">
        <v>41289</v>
      </c>
      <c r="Y16" s="58">
        <v>37673</v>
      </c>
      <c r="Z16" s="30">
        <v>171.42962924679927</v>
      </c>
      <c r="AA16" s="62">
        <v>156.24134100000001</v>
      </c>
      <c r="AB16" s="24">
        <f t="shared" si="0"/>
        <v>3616</v>
      </c>
      <c r="AC16" s="65">
        <f t="shared" si="4"/>
        <v>0.33999999999997499</v>
      </c>
      <c r="AD16" s="63">
        <f t="shared" si="5"/>
        <v>15.18828824679926</v>
      </c>
      <c r="AE16" s="63">
        <f t="shared" si="6"/>
        <v>14.848288246799285</v>
      </c>
      <c r="AF16" s="18"/>
      <c r="AG16" s="31">
        <v>131.10668799999999</v>
      </c>
      <c r="AH16" s="31">
        <v>5.1047389999999995</v>
      </c>
      <c r="AI16" s="31">
        <v>35.611043000000002</v>
      </c>
      <c r="AJ16" s="31">
        <v>53.669966666666674</v>
      </c>
      <c r="AK16" s="31">
        <v>79.721146000000005</v>
      </c>
      <c r="AL16" s="31">
        <v>3.5489990000000002</v>
      </c>
      <c r="AM16" s="31">
        <v>32.862625000000001</v>
      </c>
      <c r="AN16" s="31">
        <v>52.189599999999999</v>
      </c>
      <c r="AO16" s="18"/>
      <c r="AP16" s="47">
        <f t="shared" si="1"/>
        <v>33.702119747117884</v>
      </c>
      <c r="AQ16" s="47">
        <f t="shared" si="2"/>
        <v>13.85767790262172</v>
      </c>
      <c r="AR16" s="47">
        <f t="shared" si="3"/>
        <v>26.013970983342283</v>
      </c>
    </row>
    <row r="17" spans="1:44" s="2" customFormat="1" x14ac:dyDescent="0.15">
      <c r="A17" s="18" t="s">
        <v>47</v>
      </c>
      <c r="B17" s="18" t="s">
        <v>48</v>
      </c>
      <c r="C17" s="24">
        <v>39939006</v>
      </c>
      <c r="D17" s="58">
        <v>157</v>
      </c>
      <c r="E17" s="58">
        <v>148.13</v>
      </c>
      <c r="F17" s="58">
        <v>194.23</v>
      </c>
      <c r="G17" s="58">
        <v>160.63</v>
      </c>
      <c r="H17" s="58">
        <v>401.04</v>
      </c>
      <c r="I17" s="58">
        <v>325.26</v>
      </c>
      <c r="J17" s="58">
        <v>0.29267199999999999</v>
      </c>
      <c r="K17" s="58">
        <v>0.237344</v>
      </c>
      <c r="L17" s="58">
        <v>1.1155520000000001</v>
      </c>
      <c r="M17" s="58">
        <v>0.98667099999999996</v>
      </c>
      <c r="N17" s="58">
        <v>0.41070600000000002</v>
      </c>
      <c r="O17" s="58">
        <v>0.39605400000000002</v>
      </c>
      <c r="P17" s="58">
        <v>5.6223000000000002E-2</v>
      </c>
      <c r="Q17" s="58">
        <v>4.9868999999999997E-2</v>
      </c>
      <c r="R17" s="58">
        <v>0.109656</v>
      </c>
      <c r="S17" s="58">
        <v>0.103421</v>
      </c>
      <c r="T17" s="58">
        <v>24.59</v>
      </c>
      <c r="U17" s="58">
        <v>21.78</v>
      </c>
      <c r="V17" s="60">
        <v>26.93</v>
      </c>
      <c r="W17" s="60">
        <v>24.13</v>
      </c>
      <c r="X17" s="58">
        <v>42308</v>
      </c>
      <c r="Y17" s="58">
        <v>36542</v>
      </c>
      <c r="Z17" s="30">
        <v>173.14976430426975</v>
      </c>
      <c r="AA17" s="62">
        <v>146.31510399999999</v>
      </c>
      <c r="AB17" s="24">
        <f t="shared" si="0"/>
        <v>5766</v>
      </c>
      <c r="AC17" s="65">
        <f t="shared" si="4"/>
        <v>8.8700000000000045</v>
      </c>
      <c r="AD17" s="63">
        <f t="shared" si="5"/>
        <v>26.834660304269761</v>
      </c>
      <c r="AE17" s="63">
        <f t="shared" si="6"/>
        <v>17.964660304269756</v>
      </c>
      <c r="AF17" s="18"/>
      <c r="AG17" s="31">
        <v>96.958921000000004</v>
      </c>
      <c r="AH17" s="31">
        <v>18.351150000000001</v>
      </c>
      <c r="AI17" s="31">
        <v>52.761322</v>
      </c>
      <c r="AJ17" s="31">
        <v>21.733503333333331</v>
      </c>
      <c r="AK17" s="31">
        <v>79.793565000000001</v>
      </c>
      <c r="AL17" s="31">
        <v>10.77901</v>
      </c>
      <c r="AM17" s="31">
        <v>45.728023999999998</v>
      </c>
      <c r="AN17" s="31">
        <v>20.704070000000002</v>
      </c>
      <c r="AO17" s="18"/>
      <c r="AP17" s="47">
        <f t="shared" si="1"/>
        <v>18.895870736086181</v>
      </c>
      <c r="AQ17" s="47">
        <f t="shared" si="2"/>
        <v>11.427409516063436</v>
      </c>
      <c r="AR17" s="47">
        <f t="shared" si="3"/>
        <v>11.553114511918775</v>
      </c>
    </row>
    <row r="18" spans="1:44" s="2" customFormat="1" x14ac:dyDescent="0.15">
      <c r="A18" s="18" t="s">
        <v>49</v>
      </c>
      <c r="B18" s="18" t="s">
        <v>50</v>
      </c>
      <c r="C18" s="24">
        <v>68094529</v>
      </c>
      <c r="D18" s="58">
        <v>175.46</v>
      </c>
      <c r="E18" s="58">
        <v>170.93</v>
      </c>
      <c r="F18" s="58">
        <v>174.04</v>
      </c>
      <c r="G18" s="58">
        <v>141.19</v>
      </c>
      <c r="H18" s="58">
        <v>341.78</v>
      </c>
      <c r="I18" s="58">
        <v>276.39999999999998</v>
      </c>
      <c r="J18" s="58">
        <v>1.0424249999999999</v>
      </c>
      <c r="K18" s="58">
        <v>0.90355700000000005</v>
      </c>
      <c r="L18" s="58">
        <v>0.97914199999999996</v>
      </c>
      <c r="M18" s="58">
        <v>0.85797599999999996</v>
      </c>
      <c r="N18" s="58">
        <v>1.194636</v>
      </c>
      <c r="O18" s="58">
        <v>1.1935389999999999</v>
      </c>
      <c r="P18" s="58">
        <v>8.3205000000000001E-2</v>
      </c>
      <c r="Q18" s="58">
        <v>7.9627000000000003E-2</v>
      </c>
      <c r="R18" s="58">
        <v>0.185944</v>
      </c>
      <c r="S18" s="58">
        <v>0.18332599999999999</v>
      </c>
      <c r="T18" s="58">
        <v>82.93</v>
      </c>
      <c r="U18" s="58">
        <v>73.31</v>
      </c>
      <c r="V18" s="60">
        <v>91.8</v>
      </c>
      <c r="W18" s="60">
        <v>82.18</v>
      </c>
      <c r="X18" s="58">
        <v>116859</v>
      </c>
      <c r="Y18" s="58">
        <v>114818</v>
      </c>
      <c r="Z18" s="30">
        <v>398.26845511508026</v>
      </c>
      <c r="AA18" s="62">
        <v>387.21036400000003</v>
      </c>
      <c r="AB18" s="24">
        <f t="shared" si="0"/>
        <v>2041</v>
      </c>
      <c r="AC18" s="65">
        <f t="shared" si="4"/>
        <v>4.5300000000000011</v>
      </c>
      <c r="AD18" s="63">
        <f t="shared" si="5"/>
        <v>11.058091115080231</v>
      </c>
      <c r="AE18" s="63">
        <f t="shared" si="6"/>
        <v>6.5280911150802297</v>
      </c>
      <c r="AF18" s="18"/>
      <c r="AG18" s="31">
        <v>110.55719000000001</v>
      </c>
      <c r="AH18" s="31">
        <v>2.2275450000000001</v>
      </c>
      <c r="AI18" s="31">
        <v>24.578087999999997</v>
      </c>
      <c r="AJ18" s="31">
        <v>44.924233333333333</v>
      </c>
      <c r="AK18" s="31">
        <v>87.012280000000004</v>
      </c>
      <c r="AL18" s="31">
        <v>1.8660330000000001</v>
      </c>
      <c r="AM18" s="31">
        <v>23.706133999999999</v>
      </c>
      <c r="AN18" s="31">
        <v>37.71523333333333</v>
      </c>
      <c r="AO18" s="18"/>
      <c r="AP18" s="47">
        <f t="shared" si="1"/>
        <v>19.12926443911288</v>
      </c>
      <c r="AQ18" s="47">
        <f t="shared" si="2"/>
        <v>11.600144700349697</v>
      </c>
      <c r="AR18" s="47">
        <f t="shared" si="3"/>
        <v>12.374711737419087</v>
      </c>
    </row>
    <row r="19" spans="1:44" s="2" customFormat="1" x14ac:dyDescent="0.15">
      <c r="A19" s="18" t="s">
        <v>51</v>
      </c>
      <c r="B19" s="18" t="s">
        <v>52</v>
      </c>
      <c r="C19" s="24">
        <v>43602900</v>
      </c>
      <c r="D19" s="58">
        <v>145.01</v>
      </c>
      <c r="E19" s="58">
        <v>145.96</v>
      </c>
      <c r="F19" s="58">
        <v>155.51</v>
      </c>
      <c r="G19" s="58">
        <v>129.6</v>
      </c>
      <c r="H19" s="58">
        <v>397.21</v>
      </c>
      <c r="I19" s="58">
        <v>331.61</v>
      </c>
      <c r="J19" s="58">
        <v>1.188304</v>
      </c>
      <c r="K19" s="58">
        <v>1.0727169999999999</v>
      </c>
      <c r="L19" s="58">
        <v>0.80325800000000003</v>
      </c>
      <c r="M19" s="58">
        <v>0.72043500000000005</v>
      </c>
      <c r="N19" s="58">
        <v>0.75372300000000003</v>
      </c>
      <c r="O19" s="58">
        <v>0.74726000000000004</v>
      </c>
      <c r="P19" s="58">
        <v>4.5914000000000003E-2</v>
      </c>
      <c r="Q19" s="58">
        <v>4.4901000000000003E-2</v>
      </c>
      <c r="R19" s="58">
        <v>6.8278000000000005E-2</v>
      </c>
      <c r="S19" s="58">
        <v>6.7560999999999996E-2</v>
      </c>
      <c r="T19" s="58">
        <v>57.9</v>
      </c>
      <c r="U19" s="58">
        <v>51.44</v>
      </c>
      <c r="V19" s="60">
        <v>63.08</v>
      </c>
      <c r="W19" s="60">
        <v>56.62</v>
      </c>
      <c r="X19" s="58">
        <v>70100</v>
      </c>
      <c r="Y19" s="58">
        <v>68227</v>
      </c>
      <c r="Z19" s="30">
        <v>260.19459643544059</v>
      </c>
      <c r="AA19" s="62">
        <v>253.87120400000001</v>
      </c>
      <c r="AB19" s="24">
        <f t="shared" si="0"/>
        <v>1873</v>
      </c>
      <c r="AC19" s="65">
        <f t="shared" si="4"/>
        <v>-0.95000000000001705</v>
      </c>
      <c r="AD19" s="63">
        <f t="shared" si="5"/>
        <v>6.3233924354405815</v>
      </c>
      <c r="AE19" s="63">
        <f t="shared" si="6"/>
        <v>7.2733924354405985</v>
      </c>
      <c r="AF19" s="18"/>
      <c r="AG19" s="31">
        <v>124.63482999999999</v>
      </c>
      <c r="AH19" s="31">
        <v>0.62380979999999997</v>
      </c>
      <c r="AI19" s="31">
        <v>29.613990000000001</v>
      </c>
      <c r="AJ19" s="31">
        <v>6.0178833333333337</v>
      </c>
      <c r="AK19" s="31">
        <v>100.851018</v>
      </c>
      <c r="AL19" s="31">
        <v>0.54169420000000001</v>
      </c>
      <c r="AM19" s="31">
        <v>28.78031</v>
      </c>
      <c r="AN19" s="31">
        <v>5.7271500000000009</v>
      </c>
      <c r="AO19" s="18"/>
      <c r="AP19" s="47">
        <f t="shared" si="1"/>
        <v>16.515193474484523</v>
      </c>
      <c r="AQ19" s="47">
        <f t="shared" si="2"/>
        <v>11.157167530224527</v>
      </c>
      <c r="AR19" s="47">
        <f t="shared" si="3"/>
        <v>10.31088392521456</v>
      </c>
    </row>
    <row r="20" spans="1:44" s="2" customFormat="1" x14ac:dyDescent="0.15">
      <c r="A20" s="18" t="s">
        <v>53</v>
      </c>
      <c r="B20" s="18" t="s">
        <v>54</v>
      </c>
      <c r="C20" s="24">
        <v>103656741</v>
      </c>
      <c r="D20" s="58">
        <v>281.36</v>
      </c>
      <c r="E20" s="58">
        <v>275.58999999999997</v>
      </c>
      <c r="F20" s="58">
        <v>349.62</v>
      </c>
      <c r="G20" s="58">
        <v>289.48</v>
      </c>
      <c r="H20" s="58">
        <v>779.09</v>
      </c>
      <c r="I20" s="58">
        <v>658.32</v>
      </c>
      <c r="J20" s="58">
        <v>1.29576</v>
      </c>
      <c r="K20" s="58">
        <v>1.132601</v>
      </c>
      <c r="L20" s="58">
        <v>1.7804070000000001</v>
      </c>
      <c r="M20" s="58">
        <v>1.613367</v>
      </c>
      <c r="N20" s="58">
        <v>1.4847680000000001</v>
      </c>
      <c r="O20" s="58">
        <v>1.471703</v>
      </c>
      <c r="P20" s="58">
        <v>0.10666100000000001</v>
      </c>
      <c r="Q20" s="58">
        <v>0.10166699999999999</v>
      </c>
      <c r="R20" s="58">
        <v>0.18295900000000001</v>
      </c>
      <c r="S20" s="58">
        <v>0.17587</v>
      </c>
      <c r="T20" s="58">
        <v>84.9</v>
      </c>
      <c r="U20" s="58">
        <v>73.41</v>
      </c>
      <c r="V20" s="60">
        <v>99.38</v>
      </c>
      <c r="W20" s="60">
        <v>87.89</v>
      </c>
      <c r="X20" s="58">
        <v>190555</v>
      </c>
      <c r="Y20" s="58">
        <v>186642</v>
      </c>
      <c r="Z20" s="30">
        <v>718.1376880548321</v>
      </c>
      <c r="AA20" s="62">
        <v>697.80260799999996</v>
      </c>
      <c r="AB20" s="24">
        <f t="shared" si="0"/>
        <v>3913</v>
      </c>
      <c r="AC20" s="65">
        <f t="shared" si="4"/>
        <v>5.7700000000000387</v>
      </c>
      <c r="AD20" s="63">
        <f t="shared" si="5"/>
        <v>20.335080054832133</v>
      </c>
      <c r="AE20" s="63">
        <f t="shared" si="6"/>
        <v>14.565080054832094</v>
      </c>
      <c r="AF20" s="18"/>
      <c r="AG20" s="31">
        <v>256.86979000000002</v>
      </c>
      <c r="AH20" s="31">
        <v>16.162883999999998</v>
      </c>
      <c r="AI20" s="31">
        <v>33.736370000000001</v>
      </c>
      <c r="AJ20" s="31">
        <v>50.427399999999999</v>
      </c>
      <c r="AK20" s="31">
        <v>213.79583</v>
      </c>
      <c r="AL20" s="31">
        <v>14.1610076</v>
      </c>
      <c r="AM20" s="31">
        <v>33.27449</v>
      </c>
      <c r="AN20" s="31">
        <v>38.225499999999997</v>
      </c>
      <c r="AO20" s="18"/>
      <c r="AP20" s="47">
        <f t="shared" si="1"/>
        <v>15.501418321374935</v>
      </c>
      <c r="AQ20" s="47">
        <f t="shared" si="2"/>
        <v>13.533568904593649</v>
      </c>
      <c r="AR20" s="47">
        <f t="shared" si="3"/>
        <v>9.3821244243591533</v>
      </c>
    </row>
    <row r="21" spans="1:44" s="2" customFormat="1" x14ac:dyDescent="0.15">
      <c r="A21" s="18" t="s">
        <v>55</v>
      </c>
      <c r="B21" s="18" t="s">
        <v>56</v>
      </c>
      <c r="C21" s="24">
        <v>64752177</v>
      </c>
      <c r="D21" s="58">
        <v>224.37</v>
      </c>
      <c r="E21" s="58">
        <v>221.74</v>
      </c>
      <c r="F21" s="58">
        <v>214.63</v>
      </c>
      <c r="G21" s="58">
        <v>170.09</v>
      </c>
      <c r="H21" s="58">
        <v>671.92</v>
      </c>
      <c r="I21" s="58">
        <v>507.48</v>
      </c>
      <c r="J21" s="58">
        <v>1.5993040000000001</v>
      </c>
      <c r="K21" s="58">
        <v>1.1767559999999999</v>
      </c>
      <c r="L21" s="58">
        <v>1.641394</v>
      </c>
      <c r="M21" s="58">
        <v>1.252742</v>
      </c>
      <c r="N21" s="58">
        <v>0.90962200000000004</v>
      </c>
      <c r="O21" s="58">
        <v>0.86760999999999999</v>
      </c>
      <c r="P21" s="58">
        <v>7.4260000000000007E-2</v>
      </c>
      <c r="Q21" s="58">
        <v>6.0559000000000002E-2</v>
      </c>
      <c r="R21" s="58">
        <v>0.119491</v>
      </c>
      <c r="S21" s="58">
        <v>0.106091</v>
      </c>
      <c r="T21" s="58">
        <v>84.84</v>
      </c>
      <c r="U21" s="58">
        <v>70.989999999999995</v>
      </c>
      <c r="V21" s="60">
        <v>95.89</v>
      </c>
      <c r="W21" s="60">
        <v>82.04</v>
      </c>
      <c r="X21" s="58">
        <v>118130</v>
      </c>
      <c r="Y21" s="58">
        <v>114579</v>
      </c>
      <c r="Z21" s="30">
        <v>454.05351059090913</v>
      </c>
      <c r="AA21" s="62">
        <v>438.49124999999998</v>
      </c>
      <c r="AB21" s="24">
        <f t="shared" si="0"/>
        <v>3551</v>
      </c>
      <c r="AC21" s="65">
        <f t="shared" si="4"/>
        <v>2.6299999999999955</v>
      </c>
      <c r="AD21" s="63">
        <f t="shared" si="5"/>
        <v>15.562260590909148</v>
      </c>
      <c r="AE21" s="63">
        <f t="shared" si="6"/>
        <v>12.932260590909152</v>
      </c>
      <c r="AF21" s="18"/>
      <c r="AG21" s="31">
        <v>249.97890000000001</v>
      </c>
      <c r="AH21" s="31">
        <v>4.9471590000000001</v>
      </c>
      <c r="AI21" s="31">
        <v>79.121914000000004</v>
      </c>
      <c r="AJ21" s="31">
        <v>42.390700000000002</v>
      </c>
      <c r="AK21" s="31">
        <v>187.15681899999998</v>
      </c>
      <c r="AL21" s="31">
        <v>3.50217</v>
      </c>
      <c r="AM21" s="31">
        <v>63.865344999999998</v>
      </c>
      <c r="AN21" s="31">
        <v>41.254466666666666</v>
      </c>
      <c r="AO21" s="18"/>
      <c r="AP21" s="47">
        <f t="shared" si="1"/>
        <v>24.473151565662572</v>
      </c>
      <c r="AQ21" s="47">
        <f t="shared" si="2"/>
        <v>16.324846770391336</v>
      </c>
      <c r="AR21" s="47">
        <f t="shared" si="3"/>
        <v>23.678166241621451</v>
      </c>
    </row>
    <row r="22" spans="1:44" s="2" customFormat="1" x14ac:dyDescent="0.15">
      <c r="A22" s="18" t="s">
        <v>57</v>
      </c>
      <c r="B22" s="18" t="s">
        <v>58</v>
      </c>
      <c r="C22" s="24">
        <v>68954188</v>
      </c>
      <c r="D22" s="58">
        <v>259.07</v>
      </c>
      <c r="E22" s="58">
        <v>254.11</v>
      </c>
      <c r="F22" s="58">
        <v>306.26</v>
      </c>
      <c r="G22" s="58">
        <v>237.05</v>
      </c>
      <c r="H22" s="58">
        <v>635.88</v>
      </c>
      <c r="I22" s="58">
        <v>487.19</v>
      </c>
      <c r="J22" s="58">
        <v>1.598716</v>
      </c>
      <c r="K22" s="58">
        <v>1.251979</v>
      </c>
      <c r="L22" s="58">
        <v>1.30342</v>
      </c>
      <c r="M22" s="58">
        <v>1.0600620000000001</v>
      </c>
      <c r="N22" s="58">
        <v>1.8665560000000001</v>
      </c>
      <c r="O22" s="58">
        <v>1.82141</v>
      </c>
      <c r="P22" s="58">
        <v>9.0385999999999994E-2</v>
      </c>
      <c r="Q22" s="58">
        <v>8.0879999999999994E-2</v>
      </c>
      <c r="R22" s="58">
        <v>0.1827</v>
      </c>
      <c r="S22" s="58">
        <v>0.17410700000000001</v>
      </c>
      <c r="T22" s="58">
        <v>83.75</v>
      </c>
      <c r="U22" s="58">
        <v>70.98</v>
      </c>
      <c r="V22" s="60">
        <v>90.47</v>
      </c>
      <c r="W22" s="60">
        <v>77.69</v>
      </c>
      <c r="X22" s="58">
        <v>123809</v>
      </c>
      <c r="Y22" s="58">
        <v>120174</v>
      </c>
      <c r="Z22" s="30">
        <v>467.59357515543013</v>
      </c>
      <c r="AA22" s="62">
        <v>450.53465699999998</v>
      </c>
      <c r="AB22" s="24">
        <f t="shared" si="0"/>
        <v>3635</v>
      </c>
      <c r="AC22" s="65">
        <f t="shared" si="4"/>
        <v>4.9599999999999795</v>
      </c>
      <c r="AD22" s="63">
        <f t="shared" si="5"/>
        <v>17.058918155430149</v>
      </c>
      <c r="AE22" s="63">
        <f t="shared" si="6"/>
        <v>12.098918155430169</v>
      </c>
      <c r="AF22" s="18"/>
      <c r="AG22" s="31">
        <v>192.82024000000001</v>
      </c>
      <c r="AH22" s="31">
        <v>4.4305969999999997</v>
      </c>
      <c r="AI22" s="31">
        <v>48.92727</v>
      </c>
      <c r="AJ22" s="31">
        <v>64.904733333333326</v>
      </c>
      <c r="AK22" s="31">
        <v>141.04714999999999</v>
      </c>
      <c r="AL22" s="31">
        <v>3.5836589999999999</v>
      </c>
      <c r="AM22" s="31">
        <v>46.031280000000002</v>
      </c>
      <c r="AN22" s="31">
        <v>53.560199999999995</v>
      </c>
      <c r="AO22" s="18"/>
      <c r="AP22" s="47">
        <f t="shared" si="1"/>
        <v>23.383342769075927</v>
      </c>
      <c r="AQ22" s="47">
        <f t="shared" si="2"/>
        <v>15.247761194029847</v>
      </c>
      <c r="AR22" s="47">
        <f t="shared" si="3"/>
        <v>18.670727777692527</v>
      </c>
    </row>
    <row r="23" spans="1:44" s="2" customFormat="1" x14ac:dyDescent="0.15">
      <c r="A23" s="18" t="s">
        <v>59</v>
      </c>
      <c r="B23" s="18" t="s">
        <v>60</v>
      </c>
      <c r="C23" s="24">
        <v>48404674</v>
      </c>
      <c r="D23" s="58">
        <v>146.22</v>
      </c>
      <c r="E23" s="58">
        <v>144.32</v>
      </c>
      <c r="F23" s="58">
        <v>178.45</v>
      </c>
      <c r="G23" s="58">
        <v>143.74</v>
      </c>
      <c r="H23" s="58">
        <v>344.48</v>
      </c>
      <c r="I23" s="58">
        <v>257.07</v>
      </c>
      <c r="J23" s="58">
        <v>1.7707040000000001</v>
      </c>
      <c r="K23" s="58">
        <v>1.2750060000000001</v>
      </c>
      <c r="L23" s="58">
        <v>0.78908699999999998</v>
      </c>
      <c r="M23" s="58">
        <v>0.62887800000000005</v>
      </c>
      <c r="N23" s="58">
        <v>0.89442100000000002</v>
      </c>
      <c r="O23" s="58">
        <v>0.88405999999999996</v>
      </c>
      <c r="P23" s="58">
        <v>7.0998000000000006E-2</v>
      </c>
      <c r="Q23" s="58">
        <v>6.7276000000000002E-2</v>
      </c>
      <c r="R23" s="58">
        <v>0.18817300000000001</v>
      </c>
      <c r="S23" s="58">
        <v>0.18503600000000001</v>
      </c>
      <c r="T23" s="58">
        <v>54.48</v>
      </c>
      <c r="U23" s="58">
        <v>46.87</v>
      </c>
      <c r="V23" s="60">
        <v>57.48</v>
      </c>
      <c r="W23" s="60">
        <v>49.88</v>
      </c>
      <c r="X23" s="58">
        <v>74823</v>
      </c>
      <c r="Y23" s="58">
        <v>71599</v>
      </c>
      <c r="Z23" s="30">
        <v>267.16008092677362</v>
      </c>
      <c r="AA23" s="62">
        <v>254.369326</v>
      </c>
      <c r="AB23" s="24">
        <f t="shared" si="0"/>
        <v>3224</v>
      </c>
      <c r="AC23" s="65">
        <f t="shared" si="4"/>
        <v>1.9000000000000057</v>
      </c>
      <c r="AD23" s="63">
        <f t="shared" si="5"/>
        <v>12.790754926773616</v>
      </c>
      <c r="AE23" s="63">
        <f t="shared" si="6"/>
        <v>10.89075492677361</v>
      </c>
      <c r="AF23" s="18"/>
      <c r="AG23" s="31">
        <v>107.76368000000001</v>
      </c>
      <c r="AH23" s="31">
        <v>0.84187999999999996</v>
      </c>
      <c r="AI23" s="31">
        <v>32.80883</v>
      </c>
      <c r="AJ23" s="31">
        <v>69.942133333333331</v>
      </c>
      <c r="AK23" s="31">
        <v>75.403759999999991</v>
      </c>
      <c r="AL23" s="31">
        <v>0.71897</v>
      </c>
      <c r="AM23" s="31">
        <v>30.490703</v>
      </c>
      <c r="AN23" s="31">
        <v>64.619933333333336</v>
      </c>
      <c r="AO23" s="18"/>
      <c r="AP23" s="47">
        <f t="shared" si="1"/>
        <v>25.374477473293084</v>
      </c>
      <c r="AQ23" s="47">
        <f t="shared" si="2"/>
        <v>13.968428781204112</v>
      </c>
      <c r="AR23" s="47">
        <f t="shared" si="3"/>
        <v>20.303084450763976</v>
      </c>
    </row>
    <row r="24" spans="1:44" s="2" customFormat="1" x14ac:dyDescent="0.15">
      <c r="A24" s="18" t="s">
        <v>61</v>
      </c>
      <c r="B24" s="18" t="s">
        <v>62</v>
      </c>
      <c r="C24" s="24">
        <v>31386589</v>
      </c>
      <c r="D24" s="58">
        <v>113.1</v>
      </c>
      <c r="E24" s="58">
        <v>109.95</v>
      </c>
      <c r="F24" s="58">
        <v>163.78</v>
      </c>
      <c r="G24" s="58">
        <v>131.79</v>
      </c>
      <c r="H24" s="58">
        <v>390.37</v>
      </c>
      <c r="I24" s="58">
        <v>323.57</v>
      </c>
      <c r="J24" s="58">
        <v>1.031909</v>
      </c>
      <c r="K24" s="58">
        <v>0.88251100000000005</v>
      </c>
      <c r="L24" s="58">
        <v>0.73300100000000001</v>
      </c>
      <c r="M24" s="58">
        <v>0.65598800000000002</v>
      </c>
      <c r="N24" s="58">
        <v>0.88211600000000001</v>
      </c>
      <c r="O24" s="58">
        <v>0.86565000000000003</v>
      </c>
      <c r="P24" s="58">
        <v>5.9399E-2</v>
      </c>
      <c r="Q24" s="58">
        <v>5.5841000000000002E-2</v>
      </c>
      <c r="R24" s="58">
        <v>0.12553900000000001</v>
      </c>
      <c r="S24" s="58">
        <v>0.121285</v>
      </c>
      <c r="T24" s="58">
        <v>99.61</v>
      </c>
      <c r="U24" s="58">
        <v>86.12</v>
      </c>
      <c r="V24" s="60">
        <v>108.1</v>
      </c>
      <c r="W24" s="60">
        <v>94.61</v>
      </c>
      <c r="X24" s="58">
        <v>59111</v>
      </c>
      <c r="Y24" s="58">
        <v>57608</v>
      </c>
      <c r="Z24" s="30">
        <v>234.41124942342341</v>
      </c>
      <c r="AA24" s="62">
        <v>225.928281</v>
      </c>
      <c r="AB24" s="24">
        <f t="shared" si="0"/>
        <v>1503</v>
      </c>
      <c r="AC24" s="65">
        <f t="shared" si="4"/>
        <v>3.1499999999999915</v>
      </c>
      <c r="AD24" s="63">
        <f t="shared" si="5"/>
        <v>8.4829684234234151</v>
      </c>
      <c r="AE24" s="63">
        <f t="shared" si="6"/>
        <v>5.3329684234234236</v>
      </c>
      <c r="AF24" s="18"/>
      <c r="AG24" s="31">
        <v>91.164750999999995</v>
      </c>
      <c r="AH24" s="31">
        <v>35.740539000000005</v>
      </c>
      <c r="AI24" s="31">
        <v>24.346140999999999</v>
      </c>
      <c r="AJ24" s="31">
        <v>4.9543333333333326</v>
      </c>
      <c r="AK24" s="31">
        <v>76.689937999999998</v>
      </c>
      <c r="AL24" s="31">
        <v>29.244530999999998</v>
      </c>
      <c r="AM24" s="31">
        <v>22.174237000000002</v>
      </c>
      <c r="AN24" s="31">
        <v>4.6974200000000002</v>
      </c>
      <c r="AO24" s="18"/>
      <c r="AP24" s="47">
        <f t="shared" si="1"/>
        <v>17.111970694469353</v>
      </c>
      <c r="AQ24" s="47">
        <f t="shared" si="2"/>
        <v>13.542816986246356</v>
      </c>
      <c r="AR24" s="47">
        <f t="shared" si="3"/>
        <v>10.50653409749782</v>
      </c>
    </row>
    <row r="25" spans="1:44" s="2" customFormat="1" x14ac:dyDescent="0.15">
      <c r="A25" s="18" t="s">
        <v>63</v>
      </c>
      <c r="B25" s="18" t="s">
        <v>64</v>
      </c>
      <c r="C25" s="24">
        <v>114342768</v>
      </c>
      <c r="D25" s="58">
        <v>258.91000000000003</v>
      </c>
      <c r="E25" s="58">
        <v>251.41</v>
      </c>
      <c r="F25" s="58">
        <v>370.91</v>
      </c>
      <c r="G25" s="58">
        <v>323.18</v>
      </c>
      <c r="H25" s="58">
        <v>578.24</v>
      </c>
      <c r="I25" s="58">
        <v>481.41</v>
      </c>
      <c r="J25" s="58">
        <v>2.2211989999999999</v>
      </c>
      <c r="K25" s="58">
        <v>1.827518</v>
      </c>
      <c r="L25" s="58">
        <v>1.4460170000000001</v>
      </c>
      <c r="M25" s="58">
        <v>1.2696499999999999</v>
      </c>
      <c r="N25" s="58">
        <v>1.3705940000000001</v>
      </c>
      <c r="O25" s="58">
        <v>1.3590530000000001</v>
      </c>
      <c r="P25" s="58">
        <v>0.142147</v>
      </c>
      <c r="Q25" s="58">
        <v>0.13608999999999999</v>
      </c>
      <c r="R25" s="58">
        <v>0.30709399999999998</v>
      </c>
      <c r="S25" s="58">
        <v>0.30088399999999998</v>
      </c>
      <c r="T25" s="58">
        <v>98.28</v>
      </c>
      <c r="U25" s="58">
        <v>86.44</v>
      </c>
      <c r="V25" s="60">
        <v>109.93</v>
      </c>
      <c r="W25" s="60">
        <v>98.09</v>
      </c>
      <c r="X25" s="58">
        <v>208559</v>
      </c>
      <c r="Y25" s="58">
        <v>203259</v>
      </c>
      <c r="Z25" s="30">
        <v>669.05705083469775</v>
      </c>
      <c r="AA25" s="62">
        <v>644.50708899999995</v>
      </c>
      <c r="AB25" s="24">
        <f t="shared" si="0"/>
        <v>5300</v>
      </c>
      <c r="AC25" s="65">
        <f t="shared" si="4"/>
        <v>7.5000000000000284</v>
      </c>
      <c r="AD25" s="63">
        <f t="shared" si="5"/>
        <v>24.549961834697797</v>
      </c>
      <c r="AE25" s="63">
        <f t="shared" si="6"/>
        <v>17.049961834697768</v>
      </c>
      <c r="AF25" s="18"/>
      <c r="AG25" s="31">
        <v>156.60838999999999</v>
      </c>
      <c r="AH25" s="31">
        <v>45.338011999999999</v>
      </c>
      <c r="AI25" s="31">
        <v>46.647939700000002</v>
      </c>
      <c r="AJ25" s="31">
        <v>163.05986666666666</v>
      </c>
      <c r="AK25" s="31">
        <v>127.03393</v>
      </c>
      <c r="AL25" s="31">
        <v>41.612304000000002</v>
      </c>
      <c r="AM25" s="31">
        <v>43.562463899999997</v>
      </c>
      <c r="AN25" s="31">
        <v>153.41819999999998</v>
      </c>
      <c r="AO25" s="18"/>
      <c r="AP25" s="47">
        <f t="shared" si="1"/>
        <v>16.745641947980076</v>
      </c>
      <c r="AQ25" s="47">
        <f t="shared" si="2"/>
        <v>12.047212047212051</v>
      </c>
      <c r="AR25" s="47">
        <f t="shared" si="3"/>
        <v>12.196744574925479</v>
      </c>
    </row>
    <row r="26" spans="1:44" s="2" customFormat="1" x14ac:dyDescent="0.15">
      <c r="A26" s="18" t="s">
        <v>65</v>
      </c>
      <c r="B26" s="18" t="s">
        <v>66</v>
      </c>
      <c r="C26" s="24">
        <v>40622581</v>
      </c>
      <c r="D26" s="58">
        <v>81.850999999999999</v>
      </c>
      <c r="E26" s="58">
        <v>76.239999999999995</v>
      </c>
      <c r="F26" s="58">
        <v>235.39</v>
      </c>
      <c r="G26" s="58">
        <v>126.03</v>
      </c>
      <c r="H26" s="58">
        <v>683.17</v>
      </c>
      <c r="I26" s="58">
        <v>389.49</v>
      </c>
      <c r="J26" s="58">
        <v>3.0656159999999999</v>
      </c>
      <c r="K26" s="58">
        <v>1.896739</v>
      </c>
      <c r="L26" s="58">
        <v>1.3408580000000001</v>
      </c>
      <c r="M26" s="58">
        <v>0.90286699999999998</v>
      </c>
      <c r="N26" s="58">
        <v>0.44278600000000001</v>
      </c>
      <c r="O26" s="58">
        <v>0.42434699999999997</v>
      </c>
      <c r="P26" s="58">
        <v>6.9482000000000002E-2</v>
      </c>
      <c r="Q26" s="58">
        <v>4.9854000000000002E-2</v>
      </c>
      <c r="R26" s="58">
        <v>0.11305</v>
      </c>
      <c r="S26" s="58">
        <v>9.3632000000000007E-2</v>
      </c>
      <c r="T26" s="58">
        <v>63.81</v>
      </c>
      <c r="U26" s="58">
        <v>52.21</v>
      </c>
      <c r="V26" s="60">
        <v>67.819999999999993</v>
      </c>
      <c r="W26" s="60">
        <v>56.22</v>
      </c>
      <c r="X26" s="58">
        <v>65986</v>
      </c>
      <c r="Y26" s="58">
        <v>62544</v>
      </c>
      <c r="Z26" s="30">
        <v>187.10600724570463</v>
      </c>
      <c r="AA26" s="62">
        <v>172.33444600000001</v>
      </c>
      <c r="AB26" s="24">
        <f t="shared" si="0"/>
        <v>3442</v>
      </c>
      <c r="AC26" s="65">
        <f t="shared" si="4"/>
        <v>5.6110000000000042</v>
      </c>
      <c r="AD26" s="63">
        <f t="shared" si="5"/>
        <v>14.771561245704618</v>
      </c>
      <c r="AE26" s="63">
        <f t="shared" si="6"/>
        <v>9.1605612457046135</v>
      </c>
      <c r="AF26" s="18"/>
      <c r="AG26" s="31">
        <v>260.11767500000002</v>
      </c>
      <c r="AH26" s="31">
        <v>7.0543800000000001</v>
      </c>
      <c r="AI26" s="31">
        <v>24.1100365</v>
      </c>
      <c r="AJ26" s="31">
        <v>27.631533333333334</v>
      </c>
      <c r="AK26" s="31">
        <v>154.305971</v>
      </c>
      <c r="AL26" s="31">
        <v>4.3900829999999997</v>
      </c>
      <c r="AM26" s="31">
        <v>19.412598299999999</v>
      </c>
      <c r="AN26" s="31">
        <v>26.635920000000002</v>
      </c>
      <c r="AO26" s="18"/>
      <c r="AP26" s="47">
        <f t="shared" si="1"/>
        <v>42.987836116925507</v>
      </c>
      <c r="AQ26" s="47">
        <f t="shared" si="2"/>
        <v>18.178968813665573</v>
      </c>
      <c r="AR26" s="47">
        <f t="shared" si="3"/>
        <v>32.664980184329742</v>
      </c>
    </row>
    <row r="27" spans="1:44" s="2" customFormat="1" x14ac:dyDescent="0.15">
      <c r="A27" s="18" t="s">
        <v>67</v>
      </c>
      <c r="B27" s="18" t="s">
        <v>68</v>
      </c>
      <c r="C27" s="24">
        <v>51130597</v>
      </c>
      <c r="D27" s="58">
        <v>104.9</v>
      </c>
      <c r="E27" s="58">
        <v>103.4</v>
      </c>
      <c r="F27" s="58">
        <v>165.55</v>
      </c>
      <c r="G27" s="58">
        <v>122.13</v>
      </c>
      <c r="H27" s="58">
        <v>425.01</v>
      </c>
      <c r="I27" s="58">
        <v>323.7</v>
      </c>
      <c r="J27" s="58">
        <v>1.9927280000000001</v>
      </c>
      <c r="K27" s="58">
        <v>1.614619</v>
      </c>
      <c r="L27" s="58">
        <v>1.0953710000000001</v>
      </c>
      <c r="M27" s="58">
        <v>0.93991800000000003</v>
      </c>
      <c r="N27" s="58">
        <v>0.74220399999999997</v>
      </c>
      <c r="O27" s="58">
        <v>0.73190200000000005</v>
      </c>
      <c r="P27" s="58">
        <v>6.3862000000000002E-2</v>
      </c>
      <c r="Q27" s="58">
        <v>5.7290000000000001E-2</v>
      </c>
      <c r="R27" s="58">
        <v>0.120474</v>
      </c>
      <c r="S27" s="58">
        <v>0.113761</v>
      </c>
      <c r="T27" s="58">
        <v>26.13</v>
      </c>
      <c r="U27" s="58">
        <v>23.17</v>
      </c>
      <c r="V27" s="60">
        <v>28.08</v>
      </c>
      <c r="W27" s="60">
        <v>25.12</v>
      </c>
      <c r="X27" s="58">
        <v>53306</v>
      </c>
      <c r="Y27" s="58">
        <v>46368</v>
      </c>
      <c r="Z27" s="30">
        <v>168.15803982972426</v>
      </c>
      <c r="AA27" s="62">
        <v>145.426051</v>
      </c>
      <c r="AB27" s="24">
        <f t="shared" si="0"/>
        <v>6938</v>
      </c>
      <c r="AC27" s="65">
        <f t="shared" si="4"/>
        <v>1.5</v>
      </c>
      <c r="AD27" s="63">
        <f t="shared" si="5"/>
        <v>22.731988829724258</v>
      </c>
      <c r="AE27" s="63">
        <f t="shared" si="6"/>
        <v>21.231988829724258</v>
      </c>
      <c r="AF27" s="18"/>
      <c r="AG27" s="31">
        <v>146.44183000000001</v>
      </c>
      <c r="AH27" s="31">
        <v>3.8048120000000001</v>
      </c>
      <c r="AI27" s="31">
        <v>26.531300000000002</v>
      </c>
      <c r="AJ27" s="31">
        <v>36.246733333333339</v>
      </c>
      <c r="AK27" s="31">
        <v>114.717411</v>
      </c>
      <c r="AL27" s="31">
        <v>2.85493</v>
      </c>
      <c r="AM27" s="31">
        <v>23.405367999999999</v>
      </c>
      <c r="AN27" s="31">
        <v>34.012833333333333</v>
      </c>
      <c r="AO27" s="18"/>
      <c r="AP27" s="47">
        <f t="shared" si="1"/>
        <v>23.837086186207383</v>
      </c>
      <c r="AQ27" s="47">
        <f t="shared" si="2"/>
        <v>11.327975507079975</v>
      </c>
      <c r="AR27" s="47">
        <f t="shared" si="3"/>
        <v>14.191812636996968</v>
      </c>
    </row>
    <row r="28" spans="1:44" s="2" customFormat="1" x14ac:dyDescent="0.15">
      <c r="A28" s="18" t="s">
        <v>69</v>
      </c>
      <c r="B28" s="18" t="s">
        <v>70</v>
      </c>
      <c r="C28" s="24">
        <v>38723884</v>
      </c>
      <c r="D28" s="58">
        <v>136.91999999999999</v>
      </c>
      <c r="E28" s="58">
        <v>129.13999999999999</v>
      </c>
      <c r="F28" s="58">
        <v>179.86</v>
      </c>
      <c r="G28" s="58">
        <v>142.47999999999999</v>
      </c>
      <c r="H28" s="58">
        <v>403.38</v>
      </c>
      <c r="I28" s="58">
        <v>309.31</v>
      </c>
      <c r="J28" s="58">
        <v>0.99976600000000004</v>
      </c>
      <c r="K28" s="58">
        <v>0.75381799999999999</v>
      </c>
      <c r="L28" s="58">
        <v>0.94593400000000005</v>
      </c>
      <c r="M28" s="58">
        <v>0.77784200000000003</v>
      </c>
      <c r="N28" s="58">
        <v>0.35015099999999999</v>
      </c>
      <c r="O28" s="58">
        <v>0.34465699999999999</v>
      </c>
      <c r="P28" s="58">
        <v>4.0425000000000003E-2</v>
      </c>
      <c r="Q28" s="58">
        <v>3.5688999999999999E-2</v>
      </c>
      <c r="R28" s="58">
        <v>6.9897000000000001E-2</v>
      </c>
      <c r="S28" s="58">
        <v>6.6031999999999993E-2</v>
      </c>
      <c r="T28" s="58">
        <v>45.66</v>
      </c>
      <c r="U28" s="58">
        <v>38.520000000000003</v>
      </c>
      <c r="V28" s="60">
        <v>67.25</v>
      </c>
      <c r="W28" s="60">
        <v>60.12</v>
      </c>
      <c r="X28" s="58">
        <v>63505</v>
      </c>
      <c r="Y28" s="58">
        <v>62054</v>
      </c>
      <c r="Z28" s="30">
        <v>249.28409598474252</v>
      </c>
      <c r="AA28" s="62">
        <v>238.103161</v>
      </c>
      <c r="AB28" s="24">
        <f t="shared" si="0"/>
        <v>1451</v>
      </c>
      <c r="AC28" s="65">
        <f t="shared" si="4"/>
        <v>7.7800000000000011</v>
      </c>
      <c r="AD28" s="63">
        <f t="shared" si="5"/>
        <v>11.180934984742521</v>
      </c>
      <c r="AE28" s="63">
        <f t="shared" si="6"/>
        <v>3.4009349847425199</v>
      </c>
      <c r="AF28" s="18"/>
      <c r="AG28" s="31">
        <v>108.787952</v>
      </c>
      <c r="AH28" s="31">
        <v>18.267530000000001</v>
      </c>
      <c r="AI28" s="31">
        <v>48.816164999999998</v>
      </c>
      <c r="AJ28" s="31">
        <v>4.8543566666666669</v>
      </c>
      <c r="AK28" s="31">
        <v>78.483001999999999</v>
      </c>
      <c r="AL28" s="31">
        <v>15.122720000000001</v>
      </c>
      <c r="AM28" s="31">
        <v>45.037642999999996</v>
      </c>
      <c r="AN28" s="31">
        <v>4.6188033333333331</v>
      </c>
      <c r="AO28" s="18"/>
      <c r="AP28" s="47">
        <f t="shared" si="1"/>
        <v>23.320442262878675</v>
      </c>
      <c r="AQ28" s="47">
        <f t="shared" si="2"/>
        <v>15.637319316688556</v>
      </c>
      <c r="AR28" s="47">
        <f t="shared" si="3"/>
        <v>17.769950123370133</v>
      </c>
    </row>
    <row r="29" spans="1:44" s="2" customFormat="1" x14ac:dyDescent="0.15">
      <c r="A29" s="18" t="s">
        <v>71</v>
      </c>
      <c r="B29" s="18" t="s">
        <v>72</v>
      </c>
      <c r="C29" s="24">
        <v>27897928</v>
      </c>
      <c r="D29" s="58">
        <v>63.533999999999999</v>
      </c>
      <c r="E29" s="58">
        <v>62.712000000000003</v>
      </c>
      <c r="F29" s="58">
        <v>215.09</v>
      </c>
      <c r="G29" s="58">
        <v>186.78</v>
      </c>
      <c r="H29" s="58">
        <v>133.52000000000001</v>
      </c>
      <c r="I29" s="58">
        <v>75.638000000000005</v>
      </c>
      <c r="J29" s="58">
        <v>0.43954300000000002</v>
      </c>
      <c r="K29" s="58">
        <v>0.29863099999999998</v>
      </c>
      <c r="L29" s="58">
        <v>0.27707700000000002</v>
      </c>
      <c r="M29" s="58">
        <v>0.18062400000000001</v>
      </c>
      <c r="N29" s="58">
        <v>0.123407</v>
      </c>
      <c r="O29" s="58">
        <v>0.12298000000000001</v>
      </c>
      <c r="P29" s="58">
        <v>1.6459000000000001E-2</v>
      </c>
      <c r="Q29" s="58">
        <v>1.3105E-2</v>
      </c>
      <c r="R29" s="58">
        <v>2.9519E-2</v>
      </c>
      <c r="S29" s="58">
        <v>2.5822999999999999E-2</v>
      </c>
      <c r="T29" s="58">
        <v>16.71</v>
      </c>
      <c r="U29" s="58">
        <v>13.6</v>
      </c>
      <c r="V29" s="60">
        <v>41.13</v>
      </c>
      <c r="W29" s="60">
        <v>38.020000000000003</v>
      </c>
      <c r="X29" s="58">
        <v>37514</v>
      </c>
      <c r="Y29" s="58">
        <v>35626</v>
      </c>
      <c r="Z29" s="30">
        <v>118.67289238201192</v>
      </c>
      <c r="AA29" s="62">
        <v>112.14591799999999</v>
      </c>
      <c r="AB29" s="24">
        <f t="shared" si="0"/>
        <v>1888</v>
      </c>
      <c r="AC29" s="65">
        <f t="shared" si="4"/>
        <v>0.82199999999999562</v>
      </c>
      <c r="AD29" s="63">
        <f t="shared" si="5"/>
        <v>6.5269743820119288</v>
      </c>
      <c r="AE29" s="63">
        <f t="shared" si="6"/>
        <v>5.7049743820119332</v>
      </c>
      <c r="AF29" s="18"/>
      <c r="AG29" s="31">
        <v>37.654539999999997</v>
      </c>
      <c r="AH29" s="31">
        <v>4.6748915999999996</v>
      </c>
      <c r="AI29" s="31">
        <v>12.69463</v>
      </c>
      <c r="AJ29" s="31">
        <v>42.209733333333332</v>
      </c>
      <c r="AK29" s="31">
        <v>18.656323</v>
      </c>
      <c r="AL29" s="31">
        <v>3.0679726999999999</v>
      </c>
      <c r="AM29" s="31">
        <v>10.24518</v>
      </c>
      <c r="AN29" s="31">
        <v>41.028999999999996</v>
      </c>
      <c r="AO29" s="18"/>
      <c r="AP29" s="47">
        <f t="shared" si="1"/>
        <v>43.350808867585386</v>
      </c>
      <c r="AQ29" s="47">
        <f t="shared" si="2"/>
        <v>18.611609814482353</v>
      </c>
      <c r="AR29" s="47">
        <f t="shared" si="3"/>
        <v>34.810900940893688</v>
      </c>
    </row>
    <row r="30" spans="1:44" s="2" customFormat="1" x14ac:dyDescent="0.15">
      <c r="A30" s="18" t="s">
        <v>73</v>
      </c>
      <c r="B30" s="18" t="s">
        <v>74</v>
      </c>
      <c r="C30" s="24">
        <v>6137291</v>
      </c>
      <c r="D30" s="58">
        <v>16.452999999999999</v>
      </c>
      <c r="E30" s="58">
        <v>15.975</v>
      </c>
      <c r="F30" s="58">
        <v>67.135999999999996</v>
      </c>
      <c r="G30" s="58">
        <v>48.091000000000001</v>
      </c>
      <c r="H30" s="58">
        <v>117.53</v>
      </c>
      <c r="I30" s="58">
        <v>68.944000000000003</v>
      </c>
      <c r="J30" s="58">
        <v>0.183723</v>
      </c>
      <c r="K30" s="58">
        <v>0.107568</v>
      </c>
      <c r="L30" s="58">
        <v>0.29613400000000001</v>
      </c>
      <c r="M30" s="58">
        <v>0.19045999999999999</v>
      </c>
      <c r="N30" s="58">
        <v>0.16919000000000001</v>
      </c>
      <c r="O30" s="58">
        <v>0.15925700000000001</v>
      </c>
      <c r="P30" s="58">
        <v>1.0030000000000001E-2</v>
      </c>
      <c r="Q30" s="58">
        <v>7.7450000000000001E-3</v>
      </c>
      <c r="R30" s="58">
        <v>1.6434000000000001E-2</v>
      </c>
      <c r="S30" s="58">
        <v>1.4375000000000001E-2</v>
      </c>
      <c r="T30" s="58">
        <v>10.050000000000001</v>
      </c>
      <c r="U30" s="58">
        <v>7.66</v>
      </c>
      <c r="V30" s="60">
        <v>23.91</v>
      </c>
      <c r="W30" s="60">
        <v>21.52</v>
      </c>
      <c r="X30" s="58">
        <v>5704</v>
      </c>
      <c r="Y30" s="58">
        <v>4923</v>
      </c>
      <c r="Z30" s="30">
        <v>20.848782635459298</v>
      </c>
      <c r="AA30" s="62">
        <v>17.811073</v>
      </c>
      <c r="AB30" s="24">
        <f t="shared" si="0"/>
        <v>781</v>
      </c>
      <c r="AC30" s="65">
        <f t="shared" si="4"/>
        <v>0.47799999999999976</v>
      </c>
      <c r="AD30" s="63">
        <f t="shared" si="5"/>
        <v>3.0377096354592972</v>
      </c>
      <c r="AE30" s="63">
        <f t="shared" si="6"/>
        <v>2.5597096354592974</v>
      </c>
      <c r="AF30" s="18"/>
      <c r="AG30" s="31">
        <v>38.218291999999998</v>
      </c>
      <c r="AH30" s="31">
        <v>11.4017293</v>
      </c>
      <c r="AI30" s="31">
        <v>4.6913179999999999</v>
      </c>
      <c r="AJ30" s="31">
        <v>23.779910000000005</v>
      </c>
      <c r="AK30" s="31">
        <v>21.666441000000003</v>
      </c>
      <c r="AL30" s="31">
        <v>7.6110552</v>
      </c>
      <c r="AM30" s="31">
        <v>3.9569589999999999</v>
      </c>
      <c r="AN30" s="31">
        <v>23.182423333333332</v>
      </c>
      <c r="AO30" s="18"/>
      <c r="AP30" s="47">
        <f t="shared" si="1"/>
        <v>41.339232536373686</v>
      </c>
      <c r="AQ30" s="47">
        <f t="shared" si="2"/>
        <v>23.781094527363187</v>
      </c>
      <c r="AR30" s="47">
        <f t="shared" si="3"/>
        <v>35.684521196485377</v>
      </c>
    </row>
    <row r="31" spans="1:44" s="2" customFormat="1" x14ac:dyDescent="0.15">
      <c r="A31" s="18" t="s">
        <v>75</v>
      </c>
      <c r="B31" s="18" t="s">
        <v>76</v>
      </c>
      <c r="C31" s="24">
        <v>6572953</v>
      </c>
      <c r="D31" s="58">
        <v>16.402999999999999</v>
      </c>
      <c r="E31" s="58">
        <v>15.712999999999999</v>
      </c>
      <c r="F31" s="58">
        <v>106.51</v>
      </c>
      <c r="G31" s="58">
        <v>61.231000000000002</v>
      </c>
      <c r="H31" s="58">
        <v>241.98</v>
      </c>
      <c r="I31" s="58">
        <v>128.15</v>
      </c>
      <c r="J31" s="58">
        <v>0.38553799999999999</v>
      </c>
      <c r="K31" s="58">
        <v>0.213228</v>
      </c>
      <c r="L31" s="58">
        <v>0.40830899999999998</v>
      </c>
      <c r="M31" s="58">
        <v>0.24434500000000001</v>
      </c>
      <c r="N31" s="58">
        <v>4.9209999999999997E-2</v>
      </c>
      <c r="O31" s="58">
        <v>5.0570999999999998E-2</v>
      </c>
      <c r="P31" s="58">
        <v>1.2886999999999999E-2</v>
      </c>
      <c r="Q31" s="58">
        <v>8.1419999999999999E-3</v>
      </c>
      <c r="R31" s="58">
        <v>1.503E-2</v>
      </c>
      <c r="S31" s="58">
        <v>1.0895E-2</v>
      </c>
      <c r="T31" s="58">
        <v>16.18</v>
      </c>
      <c r="U31" s="58">
        <v>12.52</v>
      </c>
      <c r="V31" s="60">
        <v>51.13</v>
      </c>
      <c r="W31" s="60">
        <v>47.47</v>
      </c>
      <c r="X31" s="58">
        <v>10586</v>
      </c>
      <c r="Y31" s="58">
        <v>10338</v>
      </c>
      <c r="Z31" s="30">
        <v>39.673557459232832</v>
      </c>
      <c r="AA31" s="62">
        <v>38.090707000000002</v>
      </c>
      <c r="AB31" s="24">
        <f t="shared" si="0"/>
        <v>248</v>
      </c>
      <c r="AC31" s="65">
        <f t="shared" si="4"/>
        <v>0.6899999999999995</v>
      </c>
      <c r="AD31" s="63">
        <f t="shared" si="5"/>
        <v>1.5828504592328301</v>
      </c>
      <c r="AE31" s="63">
        <f t="shared" si="6"/>
        <v>0.89285045923283057</v>
      </c>
      <c r="AF31" s="18"/>
      <c r="AG31" s="31">
        <v>79.476848000000004</v>
      </c>
      <c r="AH31" s="31">
        <v>8.3442279999999993</v>
      </c>
      <c r="AI31" s="31">
        <v>8.0141030999999998</v>
      </c>
      <c r="AJ31" s="31">
        <v>6.0570433333333336</v>
      </c>
      <c r="AK31" s="31">
        <v>40.785073300000001</v>
      </c>
      <c r="AL31" s="31">
        <v>4.7298530000000003</v>
      </c>
      <c r="AM31" s="31">
        <v>5.981382</v>
      </c>
      <c r="AN31" s="31">
        <v>5.7933066666666662</v>
      </c>
      <c r="AO31" s="18"/>
      <c r="AP31" s="47">
        <f t="shared" si="1"/>
        <v>47.041077775022728</v>
      </c>
      <c r="AQ31" s="47">
        <f t="shared" si="2"/>
        <v>22.620519159456119</v>
      </c>
      <c r="AR31" s="47">
        <f t="shared" si="3"/>
        <v>40.156841999564051</v>
      </c>
    </row>
    <row r="32" spans="1:44" s="2" customFormat="1" x14ac:dyDescent="0.15">
      <c r="A32" s="18" t="s">
        <v>77</v>
      </c>
      <c r="B32" s="18" t="s">
        <v>78</v>
      </c>
      <c r="C32" s="24">
        <v>26372564</v>
      </c>
      <c r="D32" s="58">
        <v>65.843999999999994</v>
      </c>
      <c r="E32" s="58">
        <v>63.811</v>
      </c>
      <c r="F32" s="58">
        <v>125.47</v>
      </c>
      <c r="G32" s="58">
        <v>86.924000000000007</v>
      </c>
      <c r="H32" s="58">
        <v>194.05</v>
      </c>
      <c r="I32" s="58">
        <v>107.92</v>
      </c>
      <c r="J32" s="58">
        <v>0.198458</v>
      </c>
      <c r="K32" s="58">
        <v>0.112835</v>
      </c>
      <c r="L32" s="58">
        <v>0.33237699999999998</v>
      </c>
      <c r="M32" s="58">
        <v>0.217915</v>
      </c>
      <c r="N32" s="58">
        <v>0.119629</v>
      </c>
      <c r="O32" s="58">
        <v>0.118115</v>
      </c>
      <c r="P32" s="58">
        <v>1.5785E-2</v>
      </c>
      <c r="Q32" s="58">
        <v>1.1221E-2</v>
      </c>
      <c r="R32" s="58">
        <v>2.5871000000000002E-2</v>
      </c>
      <c r="S32" s="58">
        <v>2.1440000000000001E-2</v>
      </c>
      <c r="T32" s="58">
        <v>4.25</v>
      </c>
      <c r="U32" s="58">
        <v>3.73</v>
      </c>
      <c r="V32" s="60">
        <v>39.03</v>
      </c>
      <c r="W32" s="60">
        <v>38.520000000000003</v>
      </c>
      <c r="X32" s="58">
        <v>28207</v>
      </c>
      <c r="Y32" s="58">
        <v>26742</v>
      </c>
      <c r="Z32" s="30">
        <v>100.3052112417039</v>
      </c>
      <c r="AA32" s="62">
        <v>93.936830999999998</v>
      </c>
      <c r="AB32" s="24">
        <f t="shared" si="0"/>
        <v>1465</v>
      </c>
      <c r="AC32" s="65">
        <f t="shared" si="4"/>
        <v>2.0329999999999941</v>
      </c>
      <c r="AD32" s="63">
        <f t="shared" si="5"/>
        <v>6.3683802417039033</v>
      </c>
      <c r="AE32" s="63">
        <f t="shared" si="6"/>
        <v>4.3353802417039091</v>
      </c>
      <c r="AF32" s="18"/>
      <c r="AG32" s="31">
        <v>43.853970000000004</v>
      </c>
      <c r="AH32" s="31">
        <v>25.302641999999999</v>
      </c>
      <c r="AI32" s="31">
        <v>16.993822999999999</v>
      </c>
      <c r="AJ32" s="31">
        <v>24.260806666666664</v>
      </c>
      <c r="AK32" s="31">
        <v>22.390315000000001</v>
      </c>
      <c r="AL32" s="31">
        <v>11.767722000000001</v>
      </c>
      <c r="AM32" s="31">
        <v>13.720530999999999</v>
      </c>
      <c r="AN32" s="31">
        <v>23.86891</v>
      </c>
      <c r="AO32" s="18"/>
      <c r="AP32" s="47">
        <f t="shared" si="1"/>
        <v>44.385467662973461</v>
      </c>
      <c r="AQ32" s="47">
        <f t="shared" si="2"/>
        <v>12.23529411764706</v>
      </c>
      <c r="AR32" s="47">
        <f t="shared" si="3"/>
        <v>34.437400903191254</v>
      </c>
    </row>
    <row r="33" spans="1:44" s="5" customFormat="1" x14ac:dyDescent="0.15">
      <c r="A33" s="13" t="s">
        <v>83</v>
      </c>
      <c r="B33" s="13" t="s">
        <v>84</v>
      </c>
      <c r="C33" s="20">
        <f>SUM(C3:C32)</f>
        <v>1457438865</v>
      </c>
      <c r="D33" s="20">
        <f t="shared" ref="D33:E33" si="7">SUM(D3:D32)</f>
        <v>6090.8219999999992</v>
      </c>
      <c r="E33" s="20">
        <f t="shared" si="7"/>
        <v>5965.8659999999991</v>
      </c>
      <c r="F33" s="20">
        <f t="shared" ref="F33" si="8">SUM(F3:F32)</f>
        <v>7335.6660000000011</v>
      </c>
      <c r="G33" s="20">
        <f t="shared" ref="G33" si="9">SUM(G3:G32)</f>
        <v>5767.3979999999992</v>
      </c>
      <c r="H33" s="20">
        <f t="shared" ref="H33" si="10">SUM(H3:H32)</f>
        <v>15115.632000000001</v>
      </c>
      <c r="I33" s="20">
        <f t="shared" ref="I33" si="11">SUM(I3:I32)</f>
        <v>11432.4</v>
      </c>
      <c r="J33" s="68">
        <f t="shared" ref="J33" si="12">SUM(J3:J32)</f>
        <v>32.493541999999998</v>
      </c>
      <c r="K33" s="68">
        <f t="shared" ref="K33" si="13">SUM(K3:K32)</f>
        <v>24.361832000000003</v>
      </c>
      <c r="L33" s="68">
        <f t="shared" ref="L33" si="14">SUM(L3:L32)</f>
        <v>32.384712</v>
      </c>
      <c r="M33" s="68">
        <f>SUM(M3:M32)</f>
        <v>26.176611000000001</v>
      </c>
      <c r="N33" s="68">
        <f>SUM(N3:N32)</f>
        <v>18.735647</v>
      </c>
      <c r="O33" s="68">
        <f t="shared" ref="O33" si="15">SUM(O3:O32)</f>
        <v>18.355382000000002</v>
      </c>
      <c r="P33" s="68">
        <f>SUM(P3:P32)</f>
        <v>1.8608940000000005</v>
      </c>
      <c r="Q33" s="68">
        <f t="shared" ref="Q33" si="16">SUM(Q3:Q32)</f>
        <v>1.624852</v>
      </c>
      <c r="R33" s="68">
        <f t="shared" ref="R33" si="17">SUM(R3:R32)</f>
        <v>3.1394339999999996</v>
      </c>
      <c r="S33" s="68">
        <f>SUM(S3:S32)</f>
        <v>2.9059249999999999</v>
      </c>
      <c r="T33" s="58">
        <v>60.8</v>
      </c>
      <c r="U33" s="58">
        <v>52.47</v>
      </c>
      <c r="V33" s="60">
        <v>70.05</v>
      </c>
      <c r="W33" s="60">
        <v>61.72</v>
      </c>
      <c r="X33" s="58">
        <v>2317059</v>
      </c>
      <c r="Y33" s="58">
        <v>2222600</v>
      </c>
      <c r="Z33" s="69">
        <f t="shared" ref="Z33:AA33" si="18">SUM(Z3:Z32)</f>
        <v>9538.7726756579541</v>
      </c>
      <c r="AA33" s="69">
        <f t="shared" si="18"/>
        <v>9074.2516400000059</v>
      </c>
      <c r="AB33" s="20">
        <f>SUM(AB3:AB32)</f>
        <v>94459</v>
      </c>
      <c r="AC33" s="66">
        <f>SUM(AC3:AC32)</f>
        <v>124.95599999999993</v>
      </c>
      <c r="AD33" s="66">
        <f>SUM(AD3:AD32)</f>
        <v>464.52103565795363</v>
      </c>
      <c r="AE33" s="70">
        <f>SUM(AE3:AE32)</f>
        <v>339.56503565795362</v>
      </c>
      <c r="AF33" s="59"/>
      <c r="AG33" s="20">
        <f t="shared" ref="AG33:AN33" si="19">SUM(AG3:AG32)</f>
        <v>4408.3211239999982</v>
      </c>
      <c r="AH33" s="20">
        <f t="shared" si="19"/>
        <v>409.74286470000004</v>
      </c>
      <c r="AI33" s="20">
        <f t="shared" si="19"/>
        <v>1330.2061992999998</v>
      </c>
      <c r="AJ33" s="20">
        <f t="shared" si="19"/>
        <v>1306.3286230033336</v>
      </c>
      <c r="AK33" s="20">
        <f t="shared" si="19"/>
        <v>3186.8847877999997</v>
      </c>
      <c r="AL33" s="20">
        <f t="shared" si="19"/>
        <v>290.0795895</v>
      </c>
      <c r="AM33" s="20">
        <f t="shared" si="19"/>
        <v>1220.4635041999995</v>
      </c>
      <c r="AN33" s="20">
        <f t="shared" si="19"/>
        <v>1179.9306209733334</v>
      </c>
      <c r="AO33" s="59"/>
      <c r="AP33" s="59"/>
      <c r="AQ33" s="59"/>
      <c r="AR33" s="59"/>
    </row>
    <row r="34" spans="1:44" ht="13.5" customHeight="1" x14ac:dyDescent="0.15">
      <c r="A34" s="13" t="s">
        <v>130</v>
      </c>
      <c r="E34" s="71">
        <f>ROUND((D33-E33)/D33*100,1)</f>
        <v>2.1</v>
      </c>
      <c r="G34" s="71">
        <f>ROUND((F33-G33)/F33*100,1)</f>
        <v>21.4</v>
      </c>
      <c r="I34" s="71">
        <f>ROUND((H33-I33)/H33*100,1)</f>
        <v>24.4</v>
      </c>
      <c r="K34" s="71">
        <f>ROUND((J33-K33)/J33*100,1)</f>
        <v>25</v>
      </c>
      <c r="M34" s="71">
        <f>ROUND((L33-M33)/L33*100,1)</f>
        <v>19.2</v>
      </c>
      <c r="N34" s="73"/>
      <c r="O34" s="71">
        <f>ROUND((N33-O33)/N33*100,1)</f>
        <v>2</v>
      </c>
      <c r="P34" s="73"/>
      <c r="Q34" s="71">
        <f>ROUND((P33-Q33)/P33*100,1)</f>
        <v>12.7</v>
      </c>
      <c r="R34" s="73"/>
      <c r="S34" s="71">
        <f>ROUND((R33-S33)/R33*100,1)</f>
        <v>7.4</v>
      </c>
      <c r="U34" s="66">
        <f>ROUND((T33-U33)/T33*100,1)</f>
        <v>13.7</v>
      </c>
      <c r="W34" s="66">
        <f>ROUND((V33-W33)/V33*100,1)</f>
        <v>11.9</v>
      </c>
      <c r="X34" s="39"/>
      <c r="Y34" s="71">
        <f>ROUND((X33-Y33)/X33*100,1)</f>
        <v>4.0999999999999996</v>
      </c>
      <c r="AA34" s="71">
        <f>ROUND((Z33-AA33)/Z33*100,1)</f>
        <v>4.9000000000000004</v>
      </c>
      <c r="AD34" s="74"/>
      <c r="AE34" s="63"/>
    </row>
    <row r="35" spans="1:44" x14ac:dyDescent="0.15"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63"/>
      <c r="AB35" s="63"/>
      <c r="AC35" s="63"/>
      <c r="AD35" s="75">
        <f>MIN(AD3:AD32)</f>
        <v>1.5828504592328301</v>
      </c>
    </row>
    <row r="36" spans="1:44" x14ac:dyDescent="0.15">
      <c r="E36" s="72"/>
      <c r="AD36" s="75">
        <f>MAX(AD3:AD32)</f>
        <v>53.704571797270773</v>
      </c>
    </row>
    <row r="37" spans="1:44" x14ac:dyDescent="0.15">
      <c r="E37" s="72"/>
      <c r="F37" s="21"/>
      <c r="AD37" s="74"/>
    </row>
    <row r="38" spans="1:44" x14ac:dyDescent="0.15">
      <c r="C38" s="22"/>
      <c r="D38" s="22"/>
      <c r="E38" s="77"/>
      <c r="F38" s="76"/>
      <c r="G38" s="76"/>
      <c r="AD38" s="74"/>
    </row>
    <row r="39" spans="1:44" x14ac:dyDescent="0.15">
      <c r="C39" s="22"/>
      <c r="D39" s="22"/>
      <c r="E39" s="77"/>
      <c r="F39" s="76"/>
      <c r="G39" s="76"/>
      <c r="Y39" s="39"/>
      <c r="Z39" s="39"/>
      <c r="AA39" s="39"/>
      <c r="AB39" s="39"/>
      <c r="AC39" s="39"/>
      <c r="AD39" s="74"/>
    </row>
    <row r="40" spans="1:44" x14ac:dyDescent="0.15">
      <c r="C40" s="22"/>
      <c r="D40" s="22"/>
      <c r="E40" s="77"/>
      <c r="F40" s="76"/>
      <c r="G40" s="76"/>
    </row>
    <row r="41" spans="1:44" x14ac:dyDescent="0.15">
      <c r="C41" s="22"/>
      <c r="D41" s="22"/>
      <c r="E41" s="77"/>
      <c r="F41" s="76"/>
      <c r="G41" s="76"/>
    </row>
    <row r="42" spans="1:44" x14ac:dyDescent="0.15">
      <c r="C42" s="22"/>
      <c r="D42" s="22"/>
      <c r="E42" s="77"/>
      <c r="F42" s="76"/>
      <c r="G42" s="76"/>
    </row>
    <row r="43" spans="1:44" x14ac:dyDescent="0.15">
      <c r="C43" s="22"/>
      <c r="D43" s="22"/>
      <c r="E43" s="77"/>
      <c r="F43" s="76"/>
      <c r="G43" s="76"/>
    </row>
    <row r="44" spans="1:44" x14ac:dyDescent="0.15">
      <c r="C44" s="22"/>
      <c r="D44" s="22"/>
      <c r="E44" s="77"/>
      <c r="F44" s="76"/>
      <c r="G44" s="76"/>
    </row>
    <row r="45" spans="1:44" x14ac:dyDescent="0.15">
      <c r="C45" s="22"/>
      <c r="D45" s="22"/>
      <c r="E45" s="77"/>
      <c r="F45" s="76"/>
      <c r="G45" s="76"/>
    </row>
    <row r="46" spans="1:44" x14ac:dyDescent="0.15">
      <c r="C46" s="22"/>
      <c r="D46" s="22"/>
      <c r="E46" s="77"/>
      <c r="F46" s="76"/>
      <c r="G46" s="76"/>
    </row>
    <row r="47" spans="1:44" x14ac:dyDescent="0.15">
      <c r="C47" s="22"/>
      <c r="D47" s="22"/>
      <c r="E47" s="77"/>
      <c r="F47" s="76"/>
      <c r="G47" s="76"/>
    </row>
    <row r="48" spans="1:44" x14ac:dyDescent="0.15">
      <c r="C48" s="22"/>
      <c r="D48" s="22"/>
      <c r="E48" s="77"/>
      <c r="F48" s="76"/>
      <c r="G48" s="76"/>
    </row>
    <row r="49" spans="3:7" x14ac:dyDescent="0.15">
      <c r="C49" s="22"/>
      <c r="D49" s="22"/>
      <c r="E49" s="77"/>
      <c r="F49" s="76"/>
      <c r="G49" s="76"/>
    </row>
    <row r="50" spans="3:7" x14ac:dyDescent="0.15">
      <c r="C50" s="22"/>
      <c r="D50" s="22"/>
      <c r="E50" s="77"/>
      <c r="F50" s="76"/>
      <c r="G50" s="76"/>
    </row>
    <row r="51" spans="3:7" x14ac:dyDescent="0.15">
      <c r="C51" s="22"/>
      <c r="D51" s="22"/>
      <c r="E51" s="77"/>
      <c r="F51" s="76"/>
      <c r="G51" s="76"/>
    </row>
    <row r="52" spans="3:7" x14ac:dyDescent="0.15">
      <c r="C52" s="22"/>
      <c r="D52" s="22"/>
      <c r="E52" s="77"/>
      <c r="F52" s="76"/>
      <c r="G52" s="76"/>
    </row>
    <row r="53" spans="3:7" x14ac:dyDescent="0.15">
      <c r="C53" s="22"/>
      <c r="D53" s="22"/>
      <c r="E53" s="77"/>
      <c r="F53" s="76"/>
      <c r="G53" s="76"/>
    </row>
    <row r="54" spans="3:7" x14ac:dyDescent="0.15">
      <c r="C54" s="22"/>
      <c r="D54" s="22"/>
      <c r="E54" s="77"/>
      <c r="F54" s="76"/>
      <c r="G54" s="76"/>
    </row>
    <row r="55" spans="3:7" x14ac:dyDescent="0.15">
      <c r="C55" s="22"/>
      <c r="D55" s="22"/>
      <c r="E55" s="77"/>
      <c r="F55" s="76"/>
      <c r="G55" s="76"/>
    </row>
    <row r="56" spans="3:7" x14ac:dyDescent="0.15">
      <c r="C56" s="22"/>
      <c r="D56" s="22"/>
      <c r="E56" s="77"/>
      <c r="F56" s="76"/>
      <c r="G56" s="76"/>
    </row>
    <row r="57" spans="3:7" x14ac:dyDescent="0.15">
      <c r="C57" s="22"/>
      <c r="D57" s="22"/>
      <c r="E57" s="77"/>
      <c r="F57" s="76"/>
      <c r="G57" s="76"/>
    </row>
    <row r="58" spans="3:7" x14ac:dyDescent="0.15">
      <c r="C58" s="22"/>
      <c r="D58" s="22"/>
      <c r="E58" s="77"/>
      <c r="F58" s="76"/>
      <c r="G58" s="76"/>
    </row>
    <row r="59" spans="3:7" x14ac:dyDescent="0.15">
      <c r="C59" s="22"/>
      <c r="D59" s="22"/>
      <c r="E59" s="77"/>
      <c r="F59" s="76"/>
      <c r="G59" s="76"/>
    </row>
    <row r="60" spans="3:7" x14ac:dyDescent="0.15">
      <c r="C60" s="22"/>
      <c r="D60" s="22"/>
      <c r="E60" s="77"/>
      <c r="F60" s="76"/>
      <c r="G60" s="76"/>
    </row>
    <row r="61" spans="3:7" x14ac:dyDescent="0.15">
      <c r="C61" s="22"/>
      <c r="D61" s="22"/>
      <c r="E61" s="77"/>
      <c r="F61" s="76"/>
      <c r="G61" s="76"/>
    </row>
    <row r="62" spans="3:7" x14ac:dyDescent="0.15">
      <c r="C62" s="22"/>
      <c r="D62" s="22"/>
      <c r="E62" s="77"/>
      <c r="F62" s="76"/>
      <c r="G62" s="76"/>
    </row>
    <row r="63" spans="3:7" x14ac:dyDescent="0.15">
      <c r="C63" s="22"/>
      <c r="D63" s="22"/>
      <c r="E63" s="77"/>
      <c r="F63" s="76"/>
      <c r="G63" s="76"/>
    </row>
    <row r="64" spans="3:7" x14ac:dyDescent="0.15">
      <c r="C64" s="22"/>
      <c r="D64" s="22"/>
      <c r="E64" s="77"/>
      <c r="F64" s="76"/>
      <c r="G64" s="76"/>
    </row>
    <row r="65" spans="3:7" x14ac:dyDescent="0.15">
      <c r="C65" s="22"/>
      <c r="D65" s="22"/>
      <c r="E65" s="77"/>
      <c r="F65" s="76"/>
      <c r="G65" s="76"/>
    </row>
    <row r="66" spans="3:7" x14ac:dyDescent="0.15">
      <c r="C66" s="22"/>
      <c r="D66" s="22"/>
      <c r="E66" s="77"/>
      <c r="F66" s="76"/>
      <c r="G66" s="76"/>
    </row>
    <row r="67" spans="3:7" x14ac:dyDescent="0.15">
      <c r="C67" s="22"/>
      <c r="D67" s="22"/>
      <c r="E67" s="77"/>
      <c r="F67" s="76"/>
      <c r="G67" s="76"/>
    </row>
  </sheetData>
  <phoneticPr fontId="1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Province list</vt:lpstr>
      <vt:lpstr>Fig1</vt:lpstr>
      <vt:lpstr>Fig2</vt:lpstr>
      <vt:lpstr>FigS1</vt:lpstr>
      <vt:lpstr>PM_total</vt:lpstr>
      <vt:lpstr>PM_anth</vt:lpstr>
      <vt:lpstr>Mortality_total</vt:lpstr>
      <vt:lpstr>Cost-benefit</vt:lpstr>
      <vt:lpstr>4 pct</vt:lpstr>
      <vt:lpstr>Table 5S</vt:lpstr>
    </vt:vector>
  </TitlesOfParts>
  <Company>MIT Sloan School of Management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Valerie Jean Karplus</dc:creator>
  <cp:lastModifiedBy>Microsoft Office User</cp:lastModifiedBy>
  <dcterms:created xsi:type="dcterms:W3CDTF">2016-04-14T03:16:55Z</dcterms:created>
  <dcterms:modified xsi:type="dcterms:W3CDTF">2018-04-05T15:03:19Z</dcterms:modified>
</cp:coreProperties>
</file>